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Аналит.отчет" sheetId="1" r:id="rId1"/>
    <sheet name="Диагностика" sheetId="2" r:id="rId2"/>
    <sheet name="Расчет ИФО" sheetId="3" r:id="rId3"/>
    <sheet name="Структура аналитич. записки" sheetId="4" r:id="rId4"/>
  </sheets>
  <definedNames>
    <definedName name="_xlnm.Print_Titles" localSheetId="0">'Аналит.отчет'!$4:$4</definedName>
    <definedName name="_xlnm.Print_Titles" localSheetId="1">'Диагностика'!$6:$6</definedName>
    <definedName name="_xlnm.Print_Titles" localSheetId="2">'Расчет ИФО'!$5:$9</definedName>
    <definedName name="_xlnm.Print_Area" localSheetId="1">'Диагностика'!$A$1:$K$67</definedName>
    <definedName name="_xlnm.Print_Area" localSheetId="2">'Расчет ИФО'!$A$1:$I$45</definedName>
  </definedNames>
  <calcPr fullCalcOnLoad="1"/>
</workbook>
</file>

<file path=xl/sharedStrings.xml><?xml version="1.0" encoding="utf-8"?>
<sst xmlns="http://schemas.openxmlformats.org/spreadsheetml/2006/main" count="483" uniqueCount="260">
  <si>
    <r>
      <t xml:space="preserve">- </t>
    </r>
    <r>
      <rPr>
        <i/>
        <sz val="14"/>
        <rFont val="Times New Roman"/>
        <family val="1"/>
      </rPr>
      <t>Финансы»</t>
    </r>
    <r>
      <rPr>
        <sz val="14"/>
        <rFont val="Times New Roman"/>
        <family val="1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</si>
  <si>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</si>
  <si>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 xml:space="preserve">Прочие - всего </t>
  </si>
  <si>
    <t>Код ОКВЭД,
 код ОКП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</si>
  <si>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</si>
  <si>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</si>
  <si>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</si>
  <si>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</si>
  <si>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</si>
  <si>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</si>
  <si>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</si>
  <si>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</si>
  <si>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</si>
  <si>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</si>
  <si>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</si>
  <si>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</si>
  <si>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</si>
  <si>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</si>
  <si>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</si>
  <si>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</si>
  <si>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</si>
  <si>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</si>
  <si>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</si>
  <si>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</si>
  <si>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</si>
  <si>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</si>
  <si>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</si>
  <si>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</si>
  <si>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</si>
  <si>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</si>
  <si>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</si>
  <si>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</si>
  <si>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</si>
  <si>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</si>
  <si>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</si>
  <si>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</si>
  <si>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</si>
  <si>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</si>
  <si>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</si>
  <si>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</si>
  <si>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</si>
  <si>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</si>
  <si>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</si>
  <si>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</si>
  <si>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</si>
  <si>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</si>
  <si>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</si>
  <si>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</si>
  <si>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</si>
  <si>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</si>
  <si>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</si>
  <si>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</si>
  <si>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</si>
  <si>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</si>
  <si>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</si>
  <si>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</si>
  <si>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</si>
  <si>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</si>
  <si>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</si>
  <si>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</si>
  <si>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</si>
  <si>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</si>
  <si>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</si>
  <si>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</si>
  <si>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</si>
  <si>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</si>
  <si>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</si>
  <si>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</si>
  <si>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</si>
  <si>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</si>
  <si>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</si>
  <si>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</si>
  <si>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</si>
  <si>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</si>
  <si>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</si>
  <si>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</si>
  <si>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</si>
  <si>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</si>
  <si>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</si>
  <si>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</si>
  <si>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</si>
  <si>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</si>
  <si>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</si>
  <si>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</si>
  <si>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</si>
  <si>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</si>
  <si>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</si>
  <si>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</si>
  <si>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</si>
  <si>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</si>
  <si>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</si>
  <si>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</si>
  <si>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</si>
  <si>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</si>
  <si>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</si>
  <si>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тыс. т</t>
  </si>
  <si>
    <t>т</t>
  </si>
  <si>
    <t>ИТОГО</t>
  </si>
  <si>
    <t>тыс.шт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</si>
  <si>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</si>
  <si>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</si>
  <si>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</si>
  <si>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</si>
  <si>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</si>
  <si>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</si>
  <si>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</si>
  <si>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</si>
  <si>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</si>
  <si>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</si>
  <si>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</si>
  <si>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</si>
  <si>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</si>
  <si>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</si>
  <si>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</si>
  <si>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</si>
  <si>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</si>
  <si>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</si>
  <si>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</si>
  <si>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</si>
  <si>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</si>
  <si>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</si>
  <si>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</si>
  <si>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</si>
  <si>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</si>
  <si>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</rPr>
      <t>на   описание тенденций</t>
    </r>
    <r>
      <rPr>
        <sz val="14"/>
        <rFont val="Times New Roman"/>
        <family val="1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</rPr>
      <t>раскрытие факторов, оказывающих позитивное или негативное влияние</t>
    </r>
    <r>
      <rPr>
        <sz val="14"/>
        <rFont val="Times New Roman"/>
        <family val="1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</si>
  <si>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</si>
  <si>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</si>
  <si>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</si>
  <si>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</si>
  <si>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</si>
  <si>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Добыча полезных ископаемых - всего (В)</t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</si>
  <si>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</si>
  <si>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</si>
  <si>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Добыча угля - всего</t>
  </si>
  <si>
    <t>Добыча прочих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</si>
  <si>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</si>
  <si>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</si>
  <si>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 xml:space="preserve">Обеспечение электрической энергией, газом и паром; кондиционирование воздуха (раздел D)
</t>
  </si>
  <si>
    <t>ДОБЫЧА ПОЛЕЗНЫХ ИСКОПАЕМЫХ</t>
  </si>
  <si>
    <t>Добыча угля</t>
  </si>
  <si>
    <t>Добыча прочих полезных ископаемых</t>
  </si>
  <si>
    <t>B</t>
  </si>
  <si>
    <t>05</t>
  </si>
  <si>
    <t>08</t>
  </si>
  <si>
    <t>Производство пищевых продуктов</t>
  </si>
  <si>
    <t>10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</si>
  <si>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(по организациям, не относящимся к субъектам
 малого предпринимательства, включая средние предприятия)
 </t>
  </si>
  <si>
    <r>
      <t xml:space="preserve"> - </t>
    </r>
    <r>
      <rPr>
        <i/>
        <sz val="14"/>
        <rFont val="Times New Roman"/>
        <family val="1"/>
      </rPr>
      <t>«Промышленное производство»</t>
    </r>
    <r>
      <rPr>
        <sz val="14"/>
        <rFont val="Times New Roman"/>
        <family val="1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</si>
  <si>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</si>
  <si>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Производство пищевых продуктов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</si>
  <si>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</si>
  <si>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</si>
  <si>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</si>
  <si>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</si>
  <si>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</si>
  <si>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</si>
  <si>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</si>
  <si>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</si>
  <si>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Приложение 2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</si>
  <si>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</si>
  <si>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</si>
  <si>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</si>
  <si>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</si>
  <si>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</si>
  <si>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</si>
  <si>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</si>
  <si>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</si>
  <si>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</si>
  <si>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</si>
  <si>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</si>
  <si>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</si>
  <si>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</si>
  <si>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</si>
  <si>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</si>
  <si>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</si>
  <si>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</si>
  <si>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</si>
  <si>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</si>
  <si>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зерно</t>
  </si>
  <si>
    <t>109,5*</t>
  </si>
  <si>
    <t>картофель</t>
  </si>
  <si>
    <t>315,2*</t>
  </si>
  <si>
    <t>овощи</t>
  </si>
  <si>
    <t>444*</t>
  </si>
  <si>
    <t>мясо</t>
  </si>
  <si>
    <t>1500*</t>
  </si>
  <si>
    <t>молоко</t>
  </si>
  <si>
    <t>296,3*</t>
  </si>
  <si>
    <t>яйца</t>
  </si>
  <si>
    <t>90,8*</t>
  </si>
  <si>
    <t>Растениеводство и животноводство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</si>
  <si>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</si>
  <si>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</si>
  <si>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</si>
  <si>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r>
      <t xml:space="preserve"> - </t>
    </r>
    <r>
      <rPr>
        <i/>
        <sz val="14"/>
        <rFont val="Times New Roman"/>
        <family val="1"/>
      </rPr>
      <t>«Сельское хозяйство»</t>
    </r>
    <r>
      <rPr>
        <sz val="14"/>
        <rFont val="Times New Roman"/>
        <family val="1"/>
      </rPr>
      <t xml:space="preserve"> - анализ ситуации, причины  изменения объемов сельскохозяйственного производства и индекса производства продукции с указанием  предприятий, повлиявших на результаты работы сельского хозяйства. </t>
    </r>
  </si>
  <si>
    <r>
      <t xml:space="preserve"> - </t>
    </r>
    <r>
      <rPr>
        <i/>
        <sz val="14"/>
        <rFont val="Times New Roman"/>
        <family val="1"/>
      </rPr>
      <t>«Потребительский рынок»</t>
    </r>
    <r>
      <rPr>
        <sz val="14"/>
        <rFont val="Times New Roman"/>
        <family val="1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</si>
  <si>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</rPr>
      <t>«Малый бизнес»</t>
    </r>
    <r>
      <rPr>
        <sz val="14"/>
        <rFont val="Times New Roman"/>
        <family val="1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</si>
  <si>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</rPr>
      <t>«Инвестиционная деятельность»</t>
    </r>
    <r>
      <rPr>
        <sz val="14"/>
        <rFont val="Times New Roman"/>
        <family val="1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</si>
  <si>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</rPr>
      <t>«Социальная сфера»</t>
    </r>
    <r>
      <rPr>
        <sz val="14"/>
        <rFont val="Times New Roman"/>
        <family val="1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</si>
  <si>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</rPr>
      <t>«Уровень жизни населения»</t>
    </r>
    <r>
      <rPr>
        <b/>
        <sz val="14"/>
        <rFont val="Times New Roman"/>
        <family val="1"/>
      </rPr>
      <t xml:space="preserve"> -</t>
    </r>
    <r>
      <rPr>
        <sz val="14"/>
        <rFont val="Times New Roman"/>
        <family val="1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</si>
  <si>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</si>
  <si>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</si>
  <si>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 xml:space="preserve"> </t>
  </si>
  <si>
    <t>СПК "Тыретский"</t>
  </si>
  <si>
    <t>ООО "Каравай агро"</t>
  </si>
  <si>
    <t>ОАО "Восход"</t>
  </si>
  <si>
    <t>ОАО "Агропромснаб"</t>
  </si>
  <si>
    <t>КФХ</t>
  </si>
  <si>
    <t>Южного лесопожарного объедения Заларинский филиал</t>
  </si>
  <si>
    <t>ООО "Тарасовский уголь"</t>
  </si>
  <si>
    <t>ООО "Каратаевский карьер"</t>
  </si>
  <si>
    <t>ОАО "Тыретский Солерудник"</t>
  </si>
  <si>
    <t>ООО"Глория"</t>
  </si>
  <si>
    <t>ООО "Сельская новь"</t>
  </si>
  <si>
    <t>ООО "СибТеплоСервис"</t>
  </si>
  <si>
    <t>ООО "ТИС"</t>
  </si>
  <si>
    <t>ООО "Жилсервис"</t>
  </si>
  <si>
    <t>МУП "Центральная районная аптека № 14"</t>
  </si>
  <si>
    <t>Заларинское ПОСПО</t>
  </si>
  <si>
    <t>ИП Загруш С.Г.  ООО "Спутник"</t>
  </si>
  <si>
    <t>ООО "Весна"</t>
  </si>
  <si>
    <t>Заларинское райпотребсоюз</t>
  </si>
  <si>
    <t xml:space="preserve"> ОАО "Дорожная служба Иркутской области филиал "Заларинский </t>
  </si>
  <si>
    <t>ООО "Белые россы"</t>
  </si>
  <si>
    <t>ООО УК "Тыретская"</t>
  </si>
  <si>
    <t>ООО "Стройпроект"</t>
  </si>
  <si>
    <t>УК ООО "Гарант"</t>
  </si>
  <si>
    <t>Начальник отдела ЭА и П:</t>
  </si>
  <si>
    <t>О.С. Галеева</t>
  </si>
  <si>
    <t>Исполнитель:  Дроздова Н.М.</t>
  </si>
  <si>
    <t>Каменный уголь</t>
  </si>
  <si>
    <t>320330000</t>
  </si>
  <si>
    <t>Соль поваренная (добыча)</t>
  </si>
  <si>
    <t>9192010000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</si>
  <si>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</si>
  <si>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</si>
  <si>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</si>
  <si>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</si>
  <si>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</si>
  <si>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</si>
  <si>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</si>
  <si>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</si>
  <si>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</si>
  <si>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</si>
  <si>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</si>
  <si>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Производство пара и горячей воды (тепловой энергии) котельными</t>
  </si>
  <si>
    <t>40.30.14</t>
  </si>
  <si>
    <t>Котельными</t>
  </si>
  <si>
    <t>122000000</t>
  </si>
  <si>
    <t>тыс. Гкал</t>
  </si>
  <si>
    <t>Лесное хозяйство и предоставление услуг в этой области (02)</t>
  </si>
  <si>
    <t>Лесозаготовки</t>
  </si>
  <si>
    <t>02.01.1</t>
  </si>
  <si>
    <t>Вывозка древесины - всего</t>
  </si>
  <si>
    <t>5301000000</t>
  </si>
  <si>
    <t>тыс. плотн. м3</t>
  </si>
  <si>
    <t>Аналитический отчет о социально-экономической ситуации в муниципальном образовании "Заларинский район" за 2018 г.</t>
  </si>
  <si>
    <t xml:space="preserve"> "Заларинский район"  за  2018    г.</t>
  </si>
  <si>
    <t>МО "Заларинский район" за 2018 год</t>
  </si>
  <si>
    <t xml:space="preserve"> Начальник отдела экономического анализа и прогнозирования ___________ О.С. Галеева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</si>
</sst>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0"/>
    <numFmt numFmtId="171" formatCode="0.00000"/>
    <numFmt numFmtId="172" formatCode="0.0000"/>
    <numFmt numFmtId="173" formatCode="0.0000000"/>
  </numFmts>
  <fonts count="6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24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164" fontId="1" fillId="33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18" fillId="0" borderId="19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8" fillId="0" borderId="20" xfId="0" applyFont="1" applyBorder="1" applyAlignment="1">
      <alignment wrapText="1"/>
    </xf>
    <xf numFmtId="49" fontId="18" fillId="0" borderId="2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/>
    </xf>
    <xf numFmtId="0" fontId="15" fillId="0" borderId="20" xfId="0" applyFont="1" applyBorder="1" applyAlignment="1">
      <alignment wrapText="1"/>
    </xf>
    <xf numFmtId="49" fontId="15" fillId="0" borderId="2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wrapText="1"/>
    </xf>
    <xf numFmtId="49" fontId="15" fillId="0" borderId="21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49" fontId="15" fillId="0" borderId="22" xfId="0" applyNumberFormat="1" applyFont="1" applyBorder="1" applyAlignment="1">
      <alignment wrapText="1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/>
    </xf>
    <xf numFmtId="0" fontId="15" fillId="0" borderId="2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49" fontId="15" fillId="0" borderId="23" xfId="0" applyNumberFormat="1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/>
    </xf>
    <xf numFmtId="0" fontId="15" fillId="33" borderId="19" xfId="0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wrapText="1"/>
    </xf>
    <xf numFmtId="0" fontId="18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2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15" fillId="34" borderId="20" xfId="0" applyFont="1" applyFill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 wrapText="1"/>
    </xf>
    <xf numFmtId="0" fontId="10" fillId="34" borderId="27" xfId="0" applyFont="1" applyFill="1" applyBorder="1" applyAlignment="1">
      <alignment vertical="center" wrapText="1"/>
    </xf>
    <xf numFmtId="0" fontId="10" fillId="34" borderId="28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4" fillId="19" borderId="33" xfId="0" applyFont="1" applyFill="1" applyBorder="1" applyAlignment="1">
      <alignment horizontal="center" vertical="center" wrapText="1"/>
    </xf>
    <xf numFmtId="0" fontId="4" fillId="19" borderId="33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49" fontId="15" fillId="0" borderId="19" xfId="0" applyNumberFormat="1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20" xfId="0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wrapText="1"/>
    </xf>
    <xf numFmtId="0" fontId="15" fillId="0" borderId="20" xfId="0" applyFont="1" applyBorder="1" applyAlignment="1">
      <alignment/>
    </xf>
    <xf numFmtId="0" fontId="15" fillId="33" borderId="2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0" fillId="19" borderId="33" xfId="0" applyFont="1" applyFill="1" applyBorder="1" applyAlignment="1">
      <alignment horizontal="center" vertical="center" wrapText="1"/>
    </xf>
    <xf numFmtId="0" fontId="10" fillId="19" borderId="0" xfId="0" applyFont="1" applyFill="1" applyAlignment="1">
      <alignment vertical="center"/>
    </xf>
    <xf numFmtId="0" fontId="10" fillId="19" borderId="0" xfId="0" applyFont="1" applyFill="1" applyAlignment="1">
      <alignment/>
    </xf>
    <xf numFmtId="0" fontId="15" fillId="19" borderId="33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/>
    </xf>
    <xf numFmtId="49" fontId="15" fillId="35" borderId="33" xfId="0" applyNumberFormat="1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left" vertical="center" wrapText="1"/>
    </xf>
    <xf numFmtId="0" fontId="1" fillId="36" borderId="38" xfId="0" applyFont="1" applyFill="1" applyBorder="1" applyAlignment="1">
      <alignment horizontal="left" vertical="center" wrapText="1"/>
    </xf>
    <xf numFmtId="2" fontId="1" fillId="36" borderId="13" xfId="0" applyNumberFormat="1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169" fontId="1" fillId="36" borderId="13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vertical="center" wrapText="1"/>
    </xf>
    <xf numFmtId="169" fontId="10" fillId="37" borderId="39" xfId="0" applyNumberFormat="1" applyFont="1" applyFill="1" applyBorder="1" applyAlignment="1">
      <alignment vertical="center"/>
    </xf>
    <xf numFmtId="169" fontId="10" fillId="37" borderId="33" xfId="0" applyNumberFormat="1" applyFont="1" applyFill="1" applyBorder="1" applyAlignment="1">
      <alignment vertical="center"/>
    </xf>
    <xf numFmtId="0" fontId="10" fillId="37" borderId="33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/>
    </xf>
    <xf numFmtId="0" fontId="12" fillId="37" borderId="39" xfId="0" applyFont="1" applyFill="1" applyBorder="1" applyAlignment="1">
      <alignment/>
    </xf>
    <xf numFmtId="169" fontId="10" fillId="0" borderId="38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9" fontId="21" fillId="0" borderId="40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16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21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49" fontId="23" fillId="0" borderId="20" xfId="0" applyNumberFormat="1" applyFont="1" applyBorder="1" applyAlignment="1">
      <alignment horizontal="center" wrapText="1"/>
    </xf>
    <xf numFmtId="0" fontId="15" fillId="36" borderId="20" xfId="0" applyFont="1" applyFill="1" applyBorder="1" applyAlignment="1">
      <alignment horizontal="center"/>
    </xf>
    <xf numFmtId="0" fontId="19" fillId="0" borderId="4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9" xfId="0" applyFont="1" applyBorder="1" applyAlignment="1">
      <alignment wrapText="1"/>
    </xf>
    <xf numFmtId="49" fontId="18" fillId="0" borderId="19" xfId="0" applyNumberFormat="1" applyFont="1" applyBorder="1" applyAlignment="1">
      <alignment horizontal="center" wrapText="1"/>
    </xf>
    <xf numFmtId="0" fontId="15" fillId="36" borderId="19" xfId="0" applyFont="1" applyFill="1" applyBorder="1" applyAlignment="1">
      <alignment horizontal="center"/>
    </xf>
    <xf numFmtId="164" fontId="19" fillId="33" borderId="20" xfId="0" applyNumberFormat="1" applyFont="1" applyFill="1" applyBorder="1" applyAlignment="1">
      <alignment/>
    </xf>
    <xf numFmtId="164" fontId="19" fillId="33" borderId="21" xfId="0" applyNumberFormat="1" applyFont="1" applyFill="1" applyBorder="1" applyAlignment="1">
      <alignment/>
    </xf>
    <xf numFmtId="2" fontId="19" fillId="0" borderId="20" xfId="0" applyNumberFormat="1" applyFont="1" applyBorder="1" applyAlignment="1">
      <alignment/>
    </xf>
    <xf numFmtId="164" fontId="19" fillId="33" borderId="41" xfId="0" applyNumberFormat="1" applyFont="1" applyFill="1" applyBorder="1" applyAlignment="1">
      <alignment/>
    </xf>
    <xf numFmtId="164" fontId="19" fillId="0" borderId="24" xfId="0" applyNumberFormat="1" applyFont="1" applyBorder="1" applyAlignment="1">
      <alignment/>
    </xf>
    <xf numFmtId="2" fontId="19" fillId="0" borderId="23" xfId="0" applyNumberFormat="1" applyFont="1" applyBorder="1" applyAlignment="1">
      <alignment/>
    </xf>
    <xf numFmtId="164" fontId="19" fillId="0" borderId="23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9" fontId="1" fillId="36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36" borderId="33" xfId="0" applyNumberFormat="1" applyFont="1" applyFill="1" applyBorder="1" applyAlignment="1">
      <alignment horizontal="left" vertical="center" wrapText="1"/>
    </xf>
    <xf numFmtId="169" fontId="1" fillId="0" borderId="14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vertical="center" wrapText="1"/>
    </xf>
    <xf numFmtId="0" fontId="10" fillId="34" borderId="38" xfId="0" applyFont="1" applyFill="1" applyBorder="1" applyAlignment="1">
      <alignment vertical="center" wrapText="1"/>
    </xf>
    <xf numFmtId="0" fontId="10" fillId="34" borderId="43" xfId="0" applyFont="1" applyFill="1" applyBorder="1" applyAlignment="1">
      <alignment vertical="center" wrapText="1"/>
    </xf>
    <xf numFmtId="0" fontId="10" fillId="34" borderId="22" xfId="0" applyFont="1" applyFill="1" applyBorder="1" applyAlignment="1">
      <alignment vertical="center" wrapText="1"/>
    </xf>
    <xf numFmtId="0" fontId="10" fillId="34" borderId="3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34" borderId="46" xfId="0" applyFont="1" applyFill="1" applyBorder="1" applyAlignment="1">
      <alignment vertical="center" wrapText="1"/>
    </xf>
    <xf numFmtId="0" fontId="21" fillId="34" borderId="47" xfId="0" applyFont="1" applyFill="1" applyBorder="1" applyAlignment="1">
      <alignment vertical="center" wrapText="1"/>
    </xf>
    <xf numFmtId="0" fontId="21" fillId="34" borderId="48" xfId="0" applyFont="1" applyFill="1" applyBorder="1" applyAlignment="1">
      <alignment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vertical="center" wrapText="1"/>
    </xf>
    <xf numFmtId="0" fontId="10" fillId="37" borderId="22" xfId="0" applyFont="1" applyFill="1" applyBorder="1" applyAlignment="1">
      <alignment vertical="center" wrapText="1"/>
    </xf>
    <xf numFmtId="0" fontId="10" fillId="37" borderId="39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34" borderId="22" xfId="0" applyFont="1" applyFill="1" applyBorder="1" applyAlignment="1">
      <alignment vertical="center" wrapText="1"/>
    </xf>
    <xf numFmtId="0" fontId="21" fillId="34" borderId="39" xfId="0" applyFont="1" applyFill="1" applyBorder="1" applyAlignment="1">
      <alignment vertical="center" wrapText="1"/>
    </xf>
    <xf numFmtId="0" fontId="21" fillId="34" borderId="26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0" fillId="37" borderId="39" xfId="0" applyFill="1" applyBorder="1" applyAlignment="1">
      <alignment vertical="center" wrapText="1"/>
    </xf>
    <xf numFmtId="0" fontId="10" fillId="37" borderId="33" xfId="0" applyFont="1" applyFill="1" applyBorder="1" applyAlignment="1">
      <alignment horizontal="left" vertical="center" wrapText="1"/>
    </xf>
    <xf numFmtId="0" fontId="10" fillId="37" borderId="43" xfId="0" applyFont="1" applyFill="1" applyBorder="1" applyAlignment="1">
      <alignment horizontal="left" vertical="center" wrapText="1"/>
    </xf>
    <xf numFmtId="0" fontId="0" fillId="37" borderId="22" xfId="0" applyFill="1" applyBorder="1" applyAlignment="1">
      <alignment horizontal="left" vertical="center" wrapText="1"/>
    </xf>
    <xf numFmtId="0" fontId="0" fillId="37" borderId="39" xfId="0" applyFill="1" applyBorder="1" applyAlignment="1">
      <alignment horizontal="left" vertical="center" wrapText="1"/>
    </xf>
    <xf numFmtId="0" fontId="10" fillId="34" borderId="43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39" xfId="0" applyFont="1" applyFill="1" applyBorder="1" applyAlignment="1">
      <alignment horizontal="left" vertical="center" wrapText="1"/>
    </xf>
    <xf numFmtId="0" fontId="10" fillId="19" borderId="33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10" fillId="37" borderId="33" xfId="0" applyFont="1" applyFill="1" applyBorder="1" applyAlignment="1">
      <alignment horizontal="left" vertical="center"/>
    </xf>
    <xf numFmtId="0" fontId="10" fillId="37" borderId="43" xfId="0" applyFont="1" applyFill="1" applyBorder="1" applyAlignment="1">
      <alignment horizontal="left" wrapText="1"/>
    </xf>
    <xf numFmtId="0" fontId="10" fillId="37" borderId="22" xfId="0" applyFont="1" applyFill="1" applyBorder="1" applyAlignment="1">
      <alignment horizontal="left" wrapText="1"/>
    </xf>
    <xf numFmtId="0" fontId="10" fillId="37" borderId="39" xfId="0" applyFont="1" applyFill="1" applyBorder="1" applyAlignment="1">
      <alignment horizontal="left" wrapText="1"/>
    </xf>
    <xf numFmtId="0" fontId="16" fillId="35" borderId="25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 vertical="center" wrapText="1"/>
    </xf>
    <xf numFmtId="0" fontId="16" fillId="0" borderId="25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35" borderId="25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vertical="center"/>
    </xf>
    <xf numFmtId="0" fontId="17" fillId="35" borderId="24" xfId="0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justify" wrapText="1"/>
    </xf>
    <xf numFmtId="0" fontId="16" fillId="35" borderId="22" xfId="0" applyFont="1" applyFill="1" applyBorder="1" applyAlignment="1">
      <alignment horizontal="center" vertical="justify" wrapText="1"/>
    </xf>
    <xf numFmtId="0" fontId="16" fillId="35" borderId="24" xfId="0" applyFont="1" applyFill="1" applyBorder="1" applyAlignment="1">
      <alignment horizontal="center" vertical="justify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5" fillId="19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 wrapText="1"/>
    </xf>
    <xf numFmtId="49" fontId="15" fillId="19" borderId="33" xfId="43" applyNumberFormat="1" applyFont="1" applyFill="1" applyBorder="1" applyAlignment="1">
      <alignment horizontal="center" vertical="center" wrapText="1"/>
    </xf>
    <xf numFmtId="49" fontId="15" fillId="19" borderId="33" xfId="0" applyNumberFormat="1" applyFont="1" applyFill="1" applyBorder="1" applyAlignment="1">
      <alignment vertical="center"/>
    </xf>
    <xf numFmtId="0" fontId="15" fillId="19" borderId="34" xfId="0" applyFont="1" applyFill="1" applyBorder="1" applyAlignment="1">
      <alignment horizontal="center" vertical="center" wrapText="1"/>
    </xf>
    <xf numFmtId="0" fontId="15" fillId="19" borderId="32" xfId="0" applyFont="1" applyFill="1" applyBorder="1" applyAlignment="1">
      <alignment horizontal="center" vertical="center" wrapText="1"/>
    </xf>
    <xf numFmtId="0" fontId="15" fillId="19" borderId="37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5" fillId="19" borderId="17" xfId="0" applyFont="1" applyFill="1" applyBorder="1" applyAlignment="1">
      <alignment horizontal="center" vertical="center" wrapText="1"/>
    </xf>
    <xf numFmtId="0" fontId="15" fillId="19" borderId="42" xfId="0" applyFont="1" applyFill="1" applyBorder="1" applyAlignment="1">
      <alignment horizontal="center" vertical="center" wrapText="1"/>
    </xf>
    <xf numFmtId="0" fontId="15" fillId="19" borderId="44" xfId="0" applyFont="1" applyFill="1" applyBorder="1" applyAlignment="1">
      <alignment horizontal="center" vertical="center" wrapText="1"/>
    </xf>
    <xf numFmtId="0" fontId="15" fillId="19" borderId="33" xfId="0" applyFont="1" applyFill="1" applyBorder="1" applyAlignment="1">
      <alignment horizontal="center" vertical="center" wrapText="1"/>
    </xf>
    <xf numFmtId="0" fontId="15" fillId="19" borderId="49" xfId="0" applyFont="1" applyFill="1" applyBorder="1" applyAlignment="1">
      <alignment horizontal="center" vertical="center" wrapText="1"/>
    </xf>
    <xf numFmtId="0" fontId="15" fillId="19" borderId="50" xfId="0" applyFont="1" applyFill="1" applyBorder="1" applyAlignment="1">
      <alignment horizontal="center" vertical="center" wrapText="1"/>
    </xf>
    <xf numFmtId="0" fontId="15" fillId="19" borderId="5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view="pageBreakPreview" zoomScale="80" zoomScaleNormal="75" zoomScaleSheetLayoutView="80" zoomScalePageLayoutView="0" workbookViewId="0" topLeftCell="A82">
      <selection activeCell="C26" sqref="C26"/>
    </sheetView>
  </sheetViews>
  <sheetFormatPr defaultColWidth="9.00390625" defaultRowHeight="12.75"/>
  <cols>
    <col min="1" max="1" width="71.75390625" style="0" customWidth="1"/>
    <col min="2" max="2" width="11.75390625" style="0" customWidth="1"/>
    <col min="3" max="3" width="15.37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234"/>
      <c r="E1" s="234"/>
    </row>
    <row r="2" spans="1:5" ht="51" customHeight="1">
      <c r="A2" s="235" t="s">
        <v>256</v>
      </c>
      <c r="B2" s="235"/>
      <c r="C2" s="235"/>
      <c r="D2" s="235"/>
      <c r="E2" s="235"/>
    </row>
    <row r="3" spans="1:5" ht="18">
      <c r="A3" s="236"/>
      <c r="B3" s="236"/>
      <c r="C3" s="236"/>
      <c r="D3" s="236"/>
      <c r="E3" s="236"/>
    </row>
    <row r="4" spans="1:5" ht="111" customHeight="1">
      <c r="A4" s="144" t="s">
        <v>4</v>
      </c>
      <c r="B4" s="145" t="s">
        <v>5</v>
      </c>
      <c r="C4" s="146" t="s">
        <v>6</v>
      </c>
      <c r="D4" s="147" t="s">
        <v>7</v>
      </c>
      <c r="E4" s="146" t="s">
        <v>8</v>
      </c>
    </row>
    <row r="5" spans="1:5" ht="18.75">
      <c r="A5" s="238" t="s">
        <v>9</v>
      </c>
      <c r="B5" s="239"/>
      <c r="C5" s="239"/>
      <c r="D5" s="239"/>
      <c r="E5" s="240"/>
    </row>
    <row r="6" spans="1:5" ht="39">
      <c r="A6" s="3" t="s">
        <v>174</v>
      </c>
      <c r="B6" s="43" t="s">
        <v>10</v>
      </c>
      <c r="C6" s="31">
        <f>Диагностика!F63</f>
        <v>2158.806</v>
      </c>
      <c r="D6" s="174">
        <v>2023</v>
      </c>
      <c r="E6" s="109">
        <f>C6/D6*100</f>
        <v>106.71309935739002</v>
      </c>
    </row>
    <row r="7" spans="1:5" ht="18.75">
      <c r="A7" s="7" t="s">
        <v>11</v>
      </c>
      <c r="B7" s="8"/>
      <c r="C7" s="9"/>
      <c r="D7" s="175"/>
      <c r="E7" s="10"/>
    </row>
    <row r="8" spans="1:5" ht="41.25" customHeight="1">
      <c r="A8" s="97" t="s">
        <v>151</v>
      </c>
      <c r="B8" s="12" t="s">
        <v>10</v>
      </c>
      <c r="C8" s="13">
        <f>Диагностика!F7</f>
        <v>433.847</v>
      </c>
      <c r="D8" s="176">
        <v>495.601</v>
      </c>
      <c r="E8" s="14">
        <f aca="true" t="shared" si="0" ref="E8:E21">C8/D8*100</f>
        <v>87.53957316470306</v>
      </c>
    </row>
    <row r="9" spans="1:5" ht="42.75" customHeight="1">
      <c r="A9" s="97" t="s">
        <v>165</v>
      </c>
      <c r="B9" s="12" t="s">
        <v>10</v>
      </c>
      <c r="C9" s="97">
        <f>Диагностика!F8</f>
        <v>430.006</v>
      </c>
      <c r="D9" s="176">
        <v>491.76</v>
      </c>
      <c r="E9" s="14">
        <f t="shared" si="0"/>
        <v>87.44224825117944</v>
      </c>
    </row>
    <row r="10" spans="1:5" ht="20.25" customHeight="1">
      <c r="A10" s="97" t="s">
        <v>152</v>
      </c>
      <c r="B10" s="12" t="s">
        <v>10</v>
      </c>
      <c r="C10" s="13">
        <f>Диагностика!F15</f>
        <v>3.841</v>
      </c>
      <c r="D10" s="176">
        <v>3.841</v>
      </c>
      <c r="E10" s="14">
        <f t="shared" si="0"/>
        <v>100</v>
      </c>
    </row>
    <row r="11" spans="1:5" ht="18.75">
      <c r="A11" s="40" t="s">
        <v>153</v>
      </c>
      <c r="B11" s="12" t="s">
        <v>10</v>
      </c>
      <c r="C11" s="13">
        <f>0</f>
        <v>0</v>
      </c>
      <c r="D11" s="176">
        <v>0</v>
      </c>
      <c r="E11" s="14">
        <v>0</v>
      </c>
    </row>
    <row r="12" spans="1:5" ht="18.75">
      <c r="A12" s="110" t="s">
        <v>100</v>
      </c>
      <c r="B12" s="12" t="s">
        <v>10</v>
      </c>
      <c r="C12" s="13">
        <f>Диагностика!F18</f>
        <v>1318.721</v>
      </c>
      <c r="D12" s="176">
        <v>1310.854</v>
      </c>
      <c r="E12" s="14">
        <f t="shared" si="0"/>
        <v>100.60014311281043</v>
      </c>
    </row>
    <row r="13" spans="1:5" ht="18.75">
      <c r="A13" s="110" t="s">
        <v>101</v>
      </c>
      <c r="B13" s="12" t="s">
        <v>10</v>
      </c>
      <c r="C13" s="13">
        <f>Диагностика!F29</f>
        <v>10.405999999999999</v>
      </c>
      <c r="D13" s="177">
        <v>9.879</v>
      </c>
      <c r="E13" s="14">
        <f t="shared" si="0"/>
        <v>105.33454803117723</v>
      </c>
    </row>
    <row r="14" spans="1:5" ht="37.5" customHeight="1">
      <c r="A14" s="97" t="s">
        <v>154</v>
      </c>
      <c r="B14" s="12" t="s">
        <v>10</v>
      </c>
      <c r="C14" s="13">
        <f>Диагностика!F40</f>
        <v>92.975</v>
      </c>
      <c r="D14" s="177">
        <v>86.231</v>
      </c>
      <c r="E14" s="14">
        <f t="shared" si="0"/>
        <v>107.82085328942028</v>
      </c>
    </row>
    <row r="15" spans="1:5" ht="41.25" customHeight="1">
      <c r="A15" s="97" t="s">
        <v>155</v>
      </c>
      <c r="B15" s="12" t="s">
        <v>10</v>
      </c>
      <c r="C15" s="13">
        <f>Диагностика!F44</f>
        <v>0</v>
      </c>
      <c r="D15" s="177">
        <v>8.382</v>
      </c>
      <c r="E15" s="14">
        <f t="shared" si="0"/>
        <v>0</v>
      </c>
    </row>
    <row r="16" spans="1:5" ht="18.75">
      <c r="A16" s="110" t="s">
        <v>110</v>
      </c>
      <c r="B16" s="12" t="s">
        <v>10</v>
      </c>
      <c r="C16" s="13">
        <v>0</v>
      </c>
      <c r="D16" s="13">
        <v>0</v>
      </c>
      <c r="E16" s="14">
        <v>0</v>
      </c>
    </row>
    <row r="17" spans="1:5" ht="37.5">
      <c r="A17" s="40" t="s">
        <v>166</v>
      </c>
      <c r="B17" s="12" t="s">
        <v>10</v>
      </c>
      <c r="C17" s="13">
        <f>Диагностика!F47</f>
        <v>195.076</v>
      </c>
      <c r="D17" s="178">
        <v>189.903</v>
      </c>
      <c r="E17" s="14">
        <f t="shared" si="0"/>
        <v>102.72402226399792</v>
      </c>
    </row>
    <row r="18" spans="1:5" ht="18.75">
      <c r="A18" s="110" t="s">
        <v>106</v>
      </c>
      <c r="B18" s="12" t="s">
        <v>10</v>
      </c>
      <c r="C18" s="13">
        <f>Диагностика!F58+Диагностика!F54</f>
        <v>107.781</v>
      </c>
      <c r="D18" s="13">
        <v>106.753</v>
      </c>
      <c r="E18" s="14">
        <f t="shared" si="0"/>
        <v>100.96297059567414</v>
      </c>
    </row>
    <row r="19" spans="1:5" ht="39">
      <c r="A19" s="16" t="s">
        <v>12</v>
      </c>
      <c r="B19" s="12" t="s">
        <v>13</v>
      </c>
      <c r="C19" s="17">
        <f>C6/27958*1000</f>
        <v>77.21603834322913</v>
      </c>
      <c r="D19" s="176">
        <v>78.96</v>
      </c>
      <c r="E19" s="14">
        <f t="shared" si="0"/>
        <v>97.79133528777753</v>
      </c>
    </row>
    <row r="20" spans="1:5" ht="19.5">
      <c r="A20" s="16" t="s">
        <v>117</v>
      </c>
      <c r="B20" s="12" t="s">
        <v>10</v>
      </c>
      <c r="C20" s="13">
        <f>Диагностика!H63</f>
        <v>318.90399999999994</v>
      </c>
      <c r="D20" s="177">
        <v>377.463</v>
      </c>
      <c r="E20" s="14">
        <f t="shared" si="0"/>
        <v>84.48616155755661</v>
      </c>
    </row>
    <row r="21" spans="1:5" ht="19.5">
      <c r="A21" s="16" t="s">
        <v>14</v>
      </c>
      <c r="B21" s="12" t="s">
        <v>10</v>
      </c>
      <c r="C21" s="13">
        <f>Диагностика!H64</f>
        <v>-5.565999999999998</v>
      </c>
      <c r="D21" s="177">
        <f>4.84*(-1)</f>
        <v>-4.84</v>
      </c>
      <c r="E21" s="14">
        <f t="shared" si="0"/>
        <v>114.99999999999997</v>
      </c>
    </row>
    <row r="22" spans="1:5" ht="19.5">
      <c r="A22" s="16" t="s">
        <v>15</v>
      </c>
      <c r="B22" s="12" t="s">
        <v>16</v>
      </c>
      <c r="C22" s="13">
        <v>87.1</v>
      </c>
      <c r="D22" s="177">
        <v>87.1</v>
      </c>
      <c r="E22" s="18"/>
    </row>
    <row r="23" spans="1:5" ht="19.5">
      <c r="A23" s="16" t="s">
        <v>17</v>
      </c>
      <c r="B23" s="12" t="s">
        <v>16</v>
      </c>
      <c r="C23" s="13">
        <v>12.9</v>
      </c>
      <c r="D23" s="177">
        <v>12.9</v>
      </c>
      <c r="E23" s="18"/>
    </row>
    <row r="24" spans="1:5" ht="58.5">
      <c r="A24" s="19" t="s">
        <v>18</v>
      </c>
      <c r="B24" s="12" t="s">
        <v>10</v>
      </c>
      <c r="C24" s="13">
        <v>214.122</v>
      </c>
      <c r="D24" s="177">
        <v>195.726</v>
      </c>
      <c r="E24" s="14">
        <f>C24/D24*100</f>
        <v>109.3988534992796</v>
      </c>
    </row>
    <row r="25" spans="1:5" ht="58.5">
      <c r="A25" s="19" t="s">
        <v>19</v>
      </c>
      <c r="B25" s="12" t="s">
        <v>10</v>
      </c>
      <c r="C25" s="13">
        <v>209.824</v>
      </c>
      <c r="D25" s="177">
        <v>200.033</v>
      </c>
      <c r="E25" s="14">
        <f>C25/D25*100</f>
        <v>104.89469237575801</v>
      </c>
    </row>
    <row r="26" spans="1:5" ht="58.5">
      <c r="A26" s="19" t="s">
        <v>118</v>
      </c>
      <c r="B26" s="12" t="s">
        <v>13</v>
      </c>
      <c r="C26" s="96">
        <f>C25/27.733*1000</f>
        <v>7565.860166588541</v>
      </c>
      <c r="D26" s="179">
        <v>7154.77</v>
      </c>
      <c r="E26" s="22">
        <f>C26/D26*100</f>
        <v>105.74567968765649</v>
      </c>
    </row>
    <row r="27" spans="1:5" ht="18.75">
      <c r="A27" s="238" t="s">
        <v>21</v>
      </c>
      <c r="B27" s="239"/>
      <c r="C27" s="241"/>
      <c r="D27" s="241"/>
      <c r="E27" s="242"/>
    </row>
    <row r="28" spans="1:5" ht="18.75">
      <c r="A28" s="100" t="s">
        <v>167</v>
      </c>
      <c r="B28" s="140"/>
      <c r="C28" s="141"/>
      <c r="D28" s="141" t="s">
        <v>202</v>
      </c>
      <c r="E28" s="142"/>
    </row>
    <row r="29" spans="1:5" ht="37.5">
      <c r="A29" s="143" t="s">
        <v>172</v>
      </c>
      <c r="B29" s="8" t="s">
        <v>10</v>
      </c>
      <c r="C29" s="225">
        <f>'Расчет ИФО'!G29/1000</f>
        <v>812.7273119843999</v>
      </c>
      <c r="D29" s="227">
        <f>'Расчет ИФО'!H29/1000</f>
        <v>718.8336615589401</v>
      </c>
      <c r="E29" s="226">
        <f>C29/D29*100</f>
        <v>113.0619440138393</v>
      </c>
    </row>
    <row r="30" spans="1:5" ht="18.75">
      <c r="A30" s="143" t="s">
        <v>173</v>
      </c>
      <c r="B30" s="8" t="s">
        <v>16</v>
      </c>
      <c r="C30" s="224">
        <f>'Расчет ИФО'!I29</f>
        <v>113.06194401383931</v>
      </c>
      <c r="D30" s="180">
        <v>103.8</v>
      </c>
      <c r="E30" s="18"/>
    </row>
    <row r="31" spans="1:5" ht="18.75">
      <c r="A31" s="103" t="s">
        <v>126</v>
      </c>
      <c r="B31" s="43"/>
      <c r="C31" s="31"/>
      <c r="D31" s="181"/>
      <c r="E31" s="102"/>
    </row>
    <row r="32" spans="1:5" ht="37.5">
      <c r="A32" s="98" t="s">
        <v>22</v>
      </c>
      <c r="B32" s="8" t="s">
        <v>10</v>
      </c>
      <c r="C32" s="9">
        <v>1298.633</v>
      </c>
      <c r="D32" s="180">
        <v>1141.325</v>
      </c>
      <c r="E32" s="229">
        <f>C32/D32*100</f>
        <v>113.78292773749807</v>
      </c>
    </row>
    <row r="33" spans="1:5" ht="18.75">
      <c r="A33" s="98" t="s">
        <v>157</v>
      </c>
      <c r="B33" s="8" t="s">
        <v>16</v>
      </c>
      <c r="C33" s="10">
        <f>'Расчет ИФО'!I17</f>
        <v>113.7592785564308</v>
      </c>
      <c r="D33" s="180">
        <v>104</v>
      </c>
      <c r="E33" s="18"/>
    </row>
    <row r="34" spans="1:5" ht="18.75">
      <c r="A34" s="103" t="s">
        <v>127</v>
      </c>
      <c r="B34" s="43"/>
      <c r="C34" s="31"/>
      <c r="D34" s="31"/>
      <c r="E34" s="102"/>
    </row>
    <row r="35" spans="1:5" ht="37.5">
      <c r="A35" s="99" t="s">
        <v>22</v>
      </c>
      <c r="B35" s="8" t="s">
        <v>10</v>
      </c>
      <c r="C35" s="9">
        <v>4.788</v>
      </c>
      <c r="D35" s="9">
        <v>4.602</v>
      </c>
      <c r="E35" s="229">
        <f>C35/D35*100</f>
        <v>104.04172099087351</v>
      </c>
    </row>
    <row r="36" spans="1:5" ht="18.75">
      <c r="A36" s="98" t="s">
        <v>157</v>
      </c>
      <c r="B36" s="8" t="s">
        <v>16</v>
      </c>
      <c r="C36" s="10">
        <f>'Расчет ИФО'!I25</f>
        <v>104.00136895414305</v>
      </c>
      <c r="D36" s="9">
        <v>102.5</v>
      </c>
      <c r="E36" s="18"/>
    </row>
    <row r="37" spans="1:5" ht="37.5">
      <c r="A37" s="103" t="s">
        <v>128</v>
      </c>
      <c r="B37" s="43"/>
      <c r="C37" s="31"/>
      <c r="D37" s="31"/>
      <c r="E37" s="102"/>
    </row>
    <row r="38" spans="1:5" ht="37.5">
      <c r="A38" s="99" t="s">
        <v>111</v>
      </c>
      <c r="B38" s="8" t="s">
        <v>10</v>
      </c>
      <c r="C38" s="9">
        <v>48.577</v>
      </c>
      <c r="D38" s="9">
        <v>47.201</v>
      </c>
      <c r="E38" s="229">
        <f>C38/D38*100</f>
        <v>102.9151924747357</v>
      </c>
    </row>
    <row r="39" spans="1:5" ht="18.75">
      <c r="A39" s="101" t="s">
        <v>157</v>
      </c>
      <c r="B39" s="12" t="s">
        <v>16</v>
      </c>
      <c r="C39" s="14">
        <f>'Расчет ИФО'!I28</f>
        <v>102.8639618138425</v>
      </c>
      <c r="D39" s="13">
        <v>100.9</v>
      </c>
      <c r="E39" s="18"/>
    </row>
    <row r="40" spans="1:5" ht="56.25">
      <c r="A40" s="103" t="s">
        <v>150</v>
      </c>
      <c r="B40" s="43"/>
      <c r="C40" s="31"/>
      <c r="D40" s="31"/>
      <c r="E40" s="102"/>
    </row>
    <row r="41" spans="1:5" ht="37.5">
      <c r="A41" s="99" t="s">
        <v>111</v>
      </c>
      <c r="B41" s="8" t="s">
        <v>10</v>
      </c>
      <c r="C41" s="9">
        <f>Диагностика!E46</f>
        <v>0</v>
      </c>
      <c r="D41" s="9">
        <v>8.14</v>
      </c>
      <c r="E41" s="229">
        <f>C41/D41*100</f>
        <v>0</v>
      </c>
    </row>
    <row r="42" spans="1:5" ht="37.5">
      <c r="A42" s="106" t="s">
        <v>169</v>
      </c>
      <c r="B42" s="107"/>
      <c r="C42" s="46"/>
      <c r="D42" s="46"/>
      <c r="E42" s="13"/>
    </row>
    <row r="43" spans="1:5" ht="18.75">
      <c r="A43" s="25" t="s">
        <v>23</v>
      </c>
      <c r="B43" s="20" t="s">
        <v>10</v>
      </c>
      <c r="C43" s="24">
        <v>218.562</v>
      </c>
      <c r="D43" s="24">
        <v>242.703</v>
      </c>
      <c r="E43" s="10">
        <f>C43/D43*100</f>
        <v>90.05327499042039</v>
      </c>
    </row>
    <row r="44" spans="1:5" ht="18.75">
      <c r="A44" s="26" t="s">
        <v>168</v>
      </c>
      <c r="B44" s="27" t="s">
        <v>16</v>
      </c>
      <c r="C44" s="21">
        <f>'Расчет ИФО'!I41</f>
        <v>90.1</v>
      </c>
      <c r="D44" s="21">
        <v>100.9</v>
      </c>
      <c r="E44" s="28"/>
    </row>
    <row r="45" spans="1:5" ht="18.75">
      <c r="A45" s="29" t="s">
        <v>170</v>
      </c>
      <c r="B45" s="30"/>
      <c r="C45" s="31"/>
      <c r="D45" s="31"/>
      <c r="E45" s="5"/>
    </row>
    <row r="46" spans="1:5" ht="18.75">
      <c r="A46" s="32" t="s">
        <v>24</v>
      </c>
      <c r="B46" s="8" t="s">
        <v>10</v>
      </c>
      <c r="C46" s="9">
        <v>0</v>
      </c>
      <c r="D46" s="9">
        <v>0</v>
      </c>
      <c r="E46" s="14"/>
    </row>
    <row r="47" spans="1:5" ht="18.75">
      <c r="A47" s="32" t="s">
        <v>25</v>
      </c>
      <c r="B47" s="8" t="s">
        <v>26</v>
      </c>
      <c r="C47" s="9">
        <v>3363.7</v>
      </c>
      <c r="D47" s="9">
        <v>4356</v>
      </c>
      <c r="E47" s="14">
        <f>C47/D47*100</f>
        <v>77.21992653810835</v>
      </c>
    </row>
    <row r="48" spans="1:5" ht="18.75">
      <c r="A48" s="33" t="s">
        <v>27</v>
      </c>
      <c r="B48" s="27" t="s">
        <v>26</v>
      </c>
      <c r="C48" s="231">
        <f>C47/27733</f>
        <v>0.1212887174124689</v>
      </c>
      <c r="D48" s="21">
        <v>0.156</v>
      </c>
      <c r="E48" s="34">
        <f>C48/D48*100</f>
        <v>77.7491778285057</v>
      </c>
    </row>
    <row r="49" spans="1:5" ht="18.75">
      <c r="A49" s="148" t="s">
        <v>171</v>
      </c>
      <c r="B49" s="23"/>
      <c r="C49" s="24"/>
      <c r="D49" s="24"/>
      <c r="E49" s="5"/>
    </row>
    <row r="50" spans="1:5" ht="18.75">
      <c r="A50" s="149" t="s">
        <v>28</v>
      </c>
      <c r="B50" s="8" t="s">
        <v>29</v>
      </c>
      <c r="C50" s="9">
        <v>0</v>
      </c>
      <c r="D50" s="9">
        <v>0</v>
      </c>
      <c r="E50" s="14"/>
    </row>
    <row r="51" spans="1:5" ht="18.75">
      <c r="A51" s="150" t="s">
        <v>30</v>
      </c>
      <c r="B51" s="20" t="s">
        <v>31</v>
      </c>
      <c r="C51" s="24">
        <v>0</v>
      </c>
      <c r="D51" s="24">
        <v>0</v>
      </c>
      <c r="E51" s="10"/>
    </row>
    <row r="52" spans="1:5" ht="37.5">
      <c r="A52" s="29" t="s">
        <v>156</v>
      </c>
      <c r="B52" s="30"/>
      <c r="C52" s="31"/>
      <c r="D52" s="31"/>
      <c r="E52" s="5"/>
    </row>
    <row r="53" spans="1:5" ht="18.75">
      <c r="A53" s="32" t="s">
        <v>32</v>
      </c>
      <c r="B53" s="8" t="s">
        <v>10</v>
      </c>
      <c r="C53" s="9">
        <v>2105.317</v>
      </c>
      <c r="D53" s="9">
        <v>1910.297</v>
      </c>
      <c r="E53" s="10">
        <f>C53/D53*100</f>
        <v>110.20888374949027</v>
      </c>
    </row>
    <row r="54" spans="1:5" ht="18.75">
      <c r="A54" s="33" t="s">
        <v>33</v>
      </c>
      <c r="B54" s="27" t="s">
        <v>16</v>
      </c>
      <c r="C54" s="21">
        <v>105.3</v>
      </c>
      <c r="D54" s="21">
        <v>101.7</v>
      </c>
      <c r="E54" s="28"/>
    </row>
    <row r="55" spans="1:5" ht="18.75">
      <c r="A55" s="29" t="s">
        <v>34</v>
      </c>
      <c r="B55" s="30"/>
      <c r="C55" s="31"/>
      <c r="D55" s="31"/>
      <c r="E55" s="5"/>
    </row>
    <row r="56" spans="1:5" ht="18.75">
      <c r="A56" s="32" t="s">
        <v>35</v>
      </c>
      <c r="B56" s="8" t="s">
        <v>36</v>
      </c>
      <c r="C56" s="9">
        <v>68</v>
      </c>
      <c r="D56" s="9">
        <v>68</v>
      </c>
      <c r="E56" s="10">
        <f>C56/D56*100</f>
        <v>100</v>
      </c>
    </row>
    <row r="57" spans="1:5" ht="37.5">
      <c r="A57" s="33" t="s">
        <v>37</v>
      </c>
      <c r="B57" s="27" t="s">
        <v>16</v>
      </c>
      <c r="C57" s="21"/>
      <c r="D57" s="21">
        <v>39.24</v>
      </c>
      <c r="E57" s="28"/>
    </row>
    <row r="58" spans="1:5" ht="19.5">
      <c r="A58" s="3" t="s">
        <v>129</v>
      </c>
      <c r="B58" s="20" t="s">
        <v>13</v>
      </c>
      <c r="C58" s="5">
        <v>128361</v>
      </c>
      <c r="D58" s="5">
        <v>105661</v>
      </c>
      <c r="E58" s="6">
        <f aca="true" t="shared" si="1" ref="E58:E65">C58/D58*100</f>
        <v>121.48380197045267</v>
      </c>
    </row>
    <row r="59" spans="1:5" ht="18.75">
      <c r="A59" s="35" t="s">
        <v>38</v>
      </c>
      <c r="B59" s="36" t="s">
        <v>13</v>
      </c>
      <c r="C59" s="21">
        <v>37522</v>
      </c>
      <c r="D59" s="21">
        <v>33121</v>
      </c>
      <c r="E59" s="22">
        <f t="shared" si="1"/>
        <v>113.28764228133208</v>
      </c>
    </row>
    <row r="60" spans="1:5" ht="18.75">
      <c r="A60" s="243" t="s">
        <v>176</v>
      </c>
      <c r="B60" s="241"/>
      <c r="C60" s="241"/>
      <c r="D60" s="241"/>
      <c r="E60" s="242"/>
    </row>
    <row r="61" spans="1:5" ht="78">
      <c r="A61" s="3" t="s">
        <v>39</v>
      </c>
      <c r="B61" s="20" t="s">
        <v>50</v>
      </c>
      <c r="C61" s="37">
        <v>0.004</v>
      </c>
      <c r="D61" s="37">
        <v>0.007</v>
      </c>
      <c r="E61" s="6">
        <f t="shared" si="1"/>
        <v>57.14285714285714</v>
      </c>
    </row>
    <row r="62" spans="1:5" ht="19.5">
      <c r="A62" s="16" t="s">
        <v>40</v>
      </c>
      <c r="B62" s="38"/>
      <c r="C62" s="39"/>
      <c r="D62" s="39"/>
      <c r="E62" s="39"/>
    </row>
    <row r="63" spans="1:5" ht="18.75">
      <c r="A63" s="40" t="s">
        <v>41</v>
      </c>
      <c r="B63" s="12" t="s">
        <v>42</v>
      </c>
      <c r="C63" s="39">
        <v>13.284</v>
      </c>
      <c r="D63" s="39">
        <v>13.372</v>
      </c>
      <c r="E63" s="14">
        <f t="shared" si="1"/>
        <v>99.3419084654502</v>
      </c>
    </row>
    <row r="64" spans="1:5" ht="18.75">
      <c r="A64" s="39" t="s">
        <v>43</v>
      </c>
      <c r="B64" s="12" t="s">
        <v>16</v>
      </c>
      <c r="C64" s="232">
        <f>C63/27.733*100</f>
        <v>47.899614178055025</v>
      </c>
      <c r="D64" s="232">
        <f>D63/27.951*100</f>
        <v>47.84086436978999</v>
      </c>
      <c r="E64" s="18"/>
    </row>
    <row r="65" spans="1:5" ht="18.75">
      <c r="A65" s="40" t="s">
        <v>44</v>
      </c>
      <c r="B65" s="12" t="s">
        <v>42</v>
      </c>
      <c r="C65" s="39">
        <v>14.449</v>
      </c>
      <c r="D65" s="39">
        <v>14.586</v>
      </c>
      <c r="E65" s="14">
        <f t="shared" si="1"/>
        <v>99.06074317839023</v>
      </c>
    </row>
    <row r="66" spans="1:5" ht="37.5">
      <c r="A66" s="40" t="s">
        <v>45</v>
      </c>
      <c r="B66" s="12" t="s">
        <v>16</v>
      </c>
      <c r="C66" s="232">
        <f>C65/27.733*100</f>
        <v>52.100385821944975</v>
      </c>
      <c r="D66" s="232">
        <v>52.2</v>
      </c>
      <c r="E66" s="18"/>
    </row>
    <row r="67" spans="1:5" ht="19.5">
      <c r="A67" s="16" t="s">
        <v>46</v>
      </c>
      <c r="B67" s="12"/>
      <c r="C67" s="39"/>
      <c r="D67" s="39"/>
      <c r="E67" s="39"/>
    </row>
    <row r="68" spans="1:5" ht="18.75">
      <c r="A68" s="40" t="s">
        <v>47</v>
      </c>
      <c r="B68" s="12" t="s">
        <v>42</v>
      </c>
      <c r="C68" s="39">
        <v>7.808</v>
      </c>
      <c r="D68" s="39">
        <v>7.795</v>
      </c>
      <c r="E68" s="14">
        <f>C68/D68*100</f>
        <v>100.16677357280308</v>
      </c>
    </row>
    <row r="69" spans="1:5" ht="18.75">
      <c r="A69" s="39" t="s">
        <v>43</v>
      </c>
      <c r="B69" s="12" t="s">
        <v>16</v>
      </c>
      <c r="C69" s="232">
        <f>C68/27.733*100</f>
        <v>28.154184545487325</v>
      </c>
      <c r="D69" s="232">
        <f>D68/27.951*100</f>
        <v>27.888089871560943</v>
      </c>
      <c r="E69" s="18"/>
    </row>
    <row r="70" spans="1:5" ht="18.75">
      <c r="A70" s="40" t="s">
        <v>48</v>
      </c>
      <c r="B70" s="12" t="s">
        <v>42</v>
      </c>
      <c r="C70" s="39">
        <v>13.929</v>
      </c>
      <c r="D70" s="39">
        <v>14.421</v>
      </c>
      <c r="E70" s="14">
        <f>C70/D70*100</f>
        <v>96.58830871645517</v>
      </c>
    </row>
    <row r="71" spans="1:5" ht="18.75">
      <c r="A71" s="39" t="s">
        <v>43</v>
      </c>
      <c r="B71" s="12" t="s">
        <v>16</v>
      </c>
      <c r="C71" s="232">
        <f>C70/27.733*100</f>
        <v>50.22536328561641</v>
      </c>
      <c r="D71" s="232">
        <v>51.6</v>
      </c>
      <c r="E71" s="18"/>
    </row>
    <row r="72" spans="1:5" ht="18.75">
      <c r="A72" s="40" t="s">
        <v>49</v>
      </c>
      <c r="B72" s="12" t="s">
        <v>42</v>
      </c>
      <c r="C72" s="39">
        <v>5.996</v>
      </c>
      <c r="D72" s="39">
        <v>5.742</v>
      </c>
      <c r="E72" s="14">
        <f>C72/D72*100</f>
        <v>104.42354580285615</v>
      </c>
    </row>
    <row r="73" spans="1:5" ht="18.75">
      <c r="A73" s="39" t="s">
        <v>43</v>
      </c>
      <c r="B73" s="12" t="s">
        <v>16</v>
      </c>
      <c r="C73" s="232">
        <f>C72/27.733*100</f>
        <v>21.62045216889626</v>
      </c>
      <c r="D73" s="232">
        <f>D72/27.951*100</f>
        <v>20.543093270365997</v>
      </c>
      <c r="E73" s="18"/>
    </row>
    <row r="74" spans="1:5" ht="39">
      <c r="A74" s="19" t="s">
        <v>120</v>
      </c>
      <c r="B74" s="12" t="s">
        <v>50</v>
      </c>
      <c r="C74" s="39">
        <v>243</v>
      </c>
      <c r="D74" s="39">
        <v>1002</v>
      </c>
      <c r="E74" s="14">
        <f>C74/D74*100</f>
        <v>24.251497005988025</v>
      </c>
    </row>
    <row r="75" spans="1:5" ht="39">
      <c r="A75" s="19" t="s">
        <v>51</v>
      </c>
      <c r="B75" s="12" t="s">
        <v>16</v>
      </c>
      <c r="C75" s="39">
        <v>48.8</v>
      </c>
      <c r="D75" s="39">
        <v>47.75</v>
      </c>
      <c r="E75" s="18"/>
    </row>
    <row r="76" spans="1:5" ht="39">
      <c r="A76" s="19" t="s">
        <v>52</v>
      </c>
      <c r="B76" s="36" t="s">
        <v>16</v>
      </c>
      <c r="C76" s="41">
        <v>51.2</v>
      </c>
      <c r="D76" s="41">
        <v>52.25</v>
      </c>
      <c r="E76" s="42"/>
    </row>
    <row r="77" spans="1:5" ht="18.75">
      <c r="A77" s="238" t="s">
        <v>175</v>
      </c>
      <c r="B77" s="239"/>
      <c r="C77" s="239"/>
      <c r="D77" s="239"/>
      <c r="E77" s="240"/>
    </row>
    <row r="78" spans="1:5" ht="19.5">
      <c r="A78" s="111" t="s">
        <v>61</v>
      </c>
      <c r="B78" s="4" t="s">
        <v>62</v>
      </c>
      <c r="C78" s="5">
        <v>27733</v>
      </c>
      <c r="D78" s="5">
        <v>27958</v>
      </c>
      <c r="E78" s="6">
        <f aca="true" t="shared" si="2" ref="E78:E84">C78/D78*100</f>
        <v>99.19522140353388</v>
      </c>
    </row>
    <row r="79" spans="1:5" ht="19.5">
      <c r="A79" s="3" t="s">
        <v>53</v>
      </c>
      <c r="B79" s="20" t="s">
        <v>42</v>
      </c>
      <c r="C79" s="24">
        <f>C80+C82</f>
        <v>7.49</v>
      </c>
      <c r="D79" s="24">
        <v>7.796</v>
      </c>
      <c r="E79" s="10">
        <f t="shared" si="2"/>
        <v>96.07491021036428</v>
      </c>
    </row>
    <row r="80" spans="1:5" ht="19.5">
      <c r="A80" s="16" t="s">
        <v>54</v>
      </c>
      <c r="B80" s="12" t="s">
        <v>42</v>
      </c>
      <c r="C80" s="13">
        <f>C99</f>
        <v>6.877000000000001</v>
      </c>
      <c r="D80" s="13">
        <v>7.208</v>
      </c>
      <c r="E80" s="14">
        <f>C80/D80*100</f>
        <v>95.40788013318536</v>
      </c>
    </row>
    <row r="81" spans="1:5" ht="18.75">
      <c r="A81" s="40" t="s">
        <v>55</v>
      </c>
      <c r="B81" s="12" t="s">
        <v>42</v>
      </c>
      <c r="C81" s="13">
        <f>C80</f>
        <v>6.877000000000001</v>
      </c>
      <c r="D81" s="13">
        <f>D80</f>
        <v>7.208</v>
      </c>
      <c r="E81" s="14">
        <f t="shared" si="2"/>
        <v>95.40788013318536</v>
      </c>
    </row>
    <row r="82" spans="1:5" ht="19.5">
      <c r="A82" s="16" t="s">
        <v>56</v>
      </c>
      <c r="B82" s="12" t="s">
        <v>42</v>
      </c>
      <c r="C82" s="13">
        <v>0.613</v>
      </c>
      <c r="D82" s="13">
        <v>0.588</v>
      </c>
      <c r="E82" s="14">
        <f t="shared" si="2"/>
        <v>104.25170068027212</v>
      </c>
    </row>
    <row r="83" spans="1:5" ht="19.5">
      <c r="A83" s="16" t="s">
        <v>57</v>
      </c>
      <c r="B83" s="12" t="s">
        <v>42</v>
      </c>
      <c r="C83" s="13">
        <f>C70-C80-C82</f>
        <v>6.439</v>
      </c>
      <c r="D83" s="13">
        <f>D70-D80-D82</f>
        <v>6.624999999999999</v>
      </c>
      <c r="E83" s="14">
        <f t="shared" si="2"/>
        <v>97.19245283018869</v>
      </c>
    </row>
    <row r="84" spans="1:5" ht="18.75">
      <c r="A84" s="97" t="s">
        <v>58</v>
      </c>
      <c r="B84" s="104" t="s">
        <v>42</v>
      </c>
      <c r="C84" s="13">
        <v>0.255</v>
      </c>
      <c r="D84" s="13">
        <v>0.849</v>
      </c>
      <c r="E84" s="14">
        <f t="shared" si="2"/>
        <v>30.03533568904594</v>
      </c>
    </row>
    <row r="85" spans="1:5" ht="58.5">
      <c r="A85" s="16" t="s">
        <v>59</v>
      </c>
      <c r="B85" s="12" t="s">
        <v>16</v>
      </c>
      <c r="C85" s="13">
        <v>29.8</v>
      </c>
      <c r="D85" s="13">
        <v>21.4</v>
      </c>
      <c r="E85" s="18"/>
    </row>
    <row r="86" spans="1:5" ht="37.5">
      <c r="A86" s="97" t="s">
        <v>151</v>
      </c>
      <c r="B86" s="12" t="s">
        <v>16</v>
      </c>
      <c r="C86" s="13">
        <v>3.5</v>
      </c>
      <c r="D86" s="13">
        <v>4.7</v>
      </c>
      <c r="E86" s="18"/>
    </row>
    <row r="87" spans="1:5" ht="37.5">
      <c r="A87" s="97" t="s">
        <v>165</v>
      </c>
      <c r="B87" s="12" t="s">
        <v>16</v>
      </c>
      <c r="C87" s="13">
        <v>3.5</v>
      </c>
      <c r="D87" s="13">
        <v>4.7</v>
      </c>
      <c r="E87" s="18"/>
    </row>
    <row r="88" spans="1:5" ht="18.75">
      <c r="A88" s="97" t="s">
        <v>152</v>
      </c>
      <c r="B88" s="12" t="s">
        <v>16</v>
      </c>
      <c r="C88" s="13">
        <v>0</v>
      </c>
      <c r="D88" s="13">
        <v>0</v>
      </c>
      <c r="E88" s="18"/>
    </row>
    <row r="89" spans="1:5" ht="18.75">
      <c r="A89" s="40" t="s">
        <v>153</v>
      </c>
      <c r="B89" s="12" t="s">
        <v>16</v>
      </c>
      <c r="C89" s="13">
        <v>0</v>
      </c>
      <c r="D89" s="13">
        <v>0</v>
      </c>
      <c r="E89" s="18"/>
    </row>
    <row r="90" spans="1:5" ht="18.75">
      <c r="A90" s="110" t="s">
        <v>100</v>
      </c>
      <c r="B90" s="12" t="s">
        <v>16</v>
      </c>
      <c r="C90" s="13">
        <v>1.1</v>
      </c>
      <c r="D90" s="13">
        <v>1.3</v>
      </c>
      <c r="E90" s="18"/>
    </row>
    <row r="91" spans="1:5" ht="18.75">
      <c r="A91" s="110" t="s">
        <v>101</v>
      </c>
      <c r="B91" s="12" t="s">
        <v>16</v>
      </c>
      <c r="C91" s="13">
        <v>0.5</v>
      </c>
      <c r="D91" s="13">
        <v>0.79</v>
      </c>
      <c r="E91" s="18"/>
    </row>
    <row r="92" spans="1:5" ht="37.5">
      <c r="A92" s="97" t="s">
        <v>154</v>
      </c>
      <c r="B92" s="12" t="s">
        <v>16</v>
      </c>
      <c r="C92" s="13">
        <v>1.21</v>
      </c>
      <c r="D92" s="13">
        <v>1.23</v>
      </c>
      <c r="E92" s="18"/>
    </row>
    <row r="93" spans="1:5" ht="56.25">
      <c r="A93" s="97" t="s">
        <v>155</v>
      </c>
      <c r="B93" s="12" t="s">
        <v>16</v>
      </c>
      <c r="C93" s="13">
        <v>0.09</v>
      </c>
      <c r="D93" s="13">
        <v>0.07</v>
      </c>
      <c r="E93" s="18"/>
    </row>
    <row r="94" spans="1:5" ht="18.75">
      <c r="A94" s="110" t="s">
        <v>110</v>
      </c>
      <c r="B94" s="12" t="s">
        <v>16</v>
      </c>
      <c r="C94" s="13">
        <v>0</v>
      </c>
      <c r="D94" s="13">
        <v>0</v>
      </c>
      <c r="E94" s="18"/>
    </row>
    <row r="95" spans="1:5" ht="37.5">
      <c r="A95" s="40" t="s">
        <v>156</v>
      </c>
      <c r="B95" s="8" t="s">
        <v>16</v>
      </c>
      <c r="C95" s="13">
        <v>15.3</v>
      </c>
      <c r="D95" s="13">
        <v>14.25</v>
      </c>
      <c r="E95" s="18"/>
    </row>
    <row r="96" spans="1:5" ht="18.75">
      <c r="A96" s="110" t="s">
        <v>106</v>
      </c>
      <c r="B96" s="8" t="s">
        <v>16</v>
      </c>
      <c r="C96" s="24">
        <v>8.1</v>
      </c>
      <c r="D96" s="24">
        <v>9.8</v>
      </c>
      <c r="E96" s="42"/>
    </row>
    <row r="97" spans="1:5" ht="75">
      <c r="A97" s="105" t="s">
        <v>121</v>
      </c>
      <c r="B97" s="36" t="s">
        <v>16</v>
      </c>
      <c r="C97" s="24">
        <v>11.9</v>
      </c>
      <c r="D97" s="24">
        <v>11.2</v>
      </c>
      <c r="E97" s="42"/>
    </row>
    <row r="98" spans="1:5" ht="18.75">
      <c r="A98" s="238" t="s">
        <v>60</v>
      </c>
      <c r="B98" s="239"/>
      <c r="C98" s="239"/>
      <c r="D98" s="239"/>
      <c r="E98" s="240"/>
    </row>
    <row r="99" spans="1:5" ht="19.5">
      <c r="A99" s="16" t="s">
        <v>63</v>
      </c>
      <c r="B99" s="12" t="s">
        <v>62</v>
      </c>
      <c r="C99" s="9">
        <f>C101+C102+C103+C104+C105+C106+C107+C108+C109+C110+C111+C112+C113+C114+C115</f>
        <v>6.877000000000001</v>
      </c>
      <c r="D99" s="9">
        <v>7.208</v>
      </c>
      <c r="E99" s="14">
        <f>C99/D99*100</f>
        <v>95.40788013318536</v>
      </c>
    </row>
    <row r="100" spans="1:5" ht="19.5">
      <c r="A100" s="3" t="s">
        <v>64</v>
      </c>
      <c r="B100" s="45"/>
      <c r="C100" s="46"/>
      <c r="D100" s="46"/>
      <c r="E100" s="14"/>
    </row>
    <row r="101" spans="1:5" ht="37.5">
      <c r="A101" s="97" t="s">
        <v>151</v>
      </c>
      <c r="B101" s="8" t="s">
        <v>62</v>
      </c>
      <c r="C101" s="9">
        <f>Диагностика!I7/1000</f>
        <v>0.331</v>
      </c>
      <c r="D101" s="9">
        <v>0.365</v>
      </c>
      <c r="E101" s="14">
        <f aca="true" t="shared" si="3" ref="E101:E126">C101/D101*100</f>
        <v>90.68493150684932</v>
      </c>
    </row>
    <row r="102" spans="1:5" ht="37.5">
      <c r="A102" s="97" t="s">
        <v>165</v>
      </c>
      <c r="B102" s="8" t="s">
        <v>62</v>
      </c>
      <c r="C102" s="9">
        <f>Диагностика!I8/1000</f>
        <v>0.296</v>
      </c>
      <c r="D102" s="9">
        <v>0.33</v>
      </c>
      <c r="E102" s="14">
        <f t="shared" si="3"/>
        <v>89.69696969696969</v>
      </c>
    </row>
    <row r="103" spans="1:5" ht="18.75">
      <c r="A103" s="97" t="s">
        <v>152</v>
      </c>
      <c r="B103" s="12" t="s">
        <v>62</v>
      </c>
      <c r="C103" s="13">
        <f>Диагностика!I15/1000</f>
        <v>0.035</v>
      </c>
      <c r="D103" s="13">
        <v>0.035</v>
      </c>
      <c r="E103" s="14">
        <f t="shared" si="3"/>
        <v>100</v>
      </c>
    </row>
    <row r="104" spans="1:5" ht="18.75">
      <c r="A104" s="40" t="s">
        <v>153</v>
      </c>
      <c r="B104" s="12" t="s">
        <v>62</v>
      </c>
      <c r="C104" s="13">
        <v>0</v>
      </c>
      <c r="D104" s="13">
        <v>0</v>
      </c>
      <c r="E104" s="14">
        <v>0</v>
      </c>
    </row>
    <row r="105" spans="1:5" ht="18.75">
      <c r="A105" s="110" t="s">
        <v>100</v>
      </c>
      <c r="B105" s="12" t="s">
        <v>62</v>
      </c>
      <c r="C105" s="13">
        <f>Диагностика!I18/1000</f>
        <v>0.619</v>
      </c>
      <c r="D105" s="13">
        <v>0.635</v>
      </c>
      <c r="E105" s="14">
        <f t="shared" si="3"/>
        <v>97.48031496062993</v>
      </c>
    </row>
    <row r="106" spans="1:5" ht="18.75">
      <c r="A106" s="110" t="s">
        <v>101</v>
      </c>
      <c r="B106" s="12" t="s">
        <v>62</v>
      </c>
      <c r="C106" s="13">
        <f>Диагностика!I29/1000</f>
        <v>0.024</v>
      </c>
      <c r="D106" s="13">
        <v>0.025</v>
      </c>
      <c r="E106" s="14">
        <f t="shared" si="3"/>
        <v>96</v>
      </c>
    </row>
    <row r="107" spans="1:5" ht="37.5">
      <c r="A107" s="97" t="s">
        <v>154</v>
      </c>
      <c r="B107" s="12" t="s">
        <v>62</v>
      </c>
      <c r="C107" s="46">
        <f>Диагностика!I40/1000</f>
        <v>0.09</v>
      </c>
      <c r="D107" s="46">
        <v>0.123</v>
      </c>
      <c r="E107" s="14">
        <f t="shared" si="3"/>
        <v>73.17073170731707</v>
      </c>
    </row>
    <row r="108" spans="1:5" ht="56.25">
      <c r="A108" s="97" t="s">
        <v>155</v>
      </c>
      <c r="B108" s="12" t="s">
        <v>62</v>
      </c>
      <c r="C108" s="46">
        <v>0.024</v>
      </c>
      <c r="D108" s="46">
        <v>0.024</v>
      </c>
      <c r="E108" s="14">
        <f t="shared" si="3"/>
        <v>100</v>
      </c>
    </row>
    <row r="109" spans="1:5" ht="18.75">
      <c r="A109" s="110" t="s">
        <v>110</v>
      </c>
      <c r="B109" s="12" t="s">
        <v>62</v>
      </c>
      <c r="C109" s="46">
        <v>0</v>
      </c>
      <c r="D109" s="46">
        <v>0</v>
      </c>
      <c r="E109" s="14">
        <v>0</v>
      </c>
    </row>
    <row r="110" spans="1:5" ht="37.5">
      <c r="A110" s="40" t="s">
        <v>156</v>
      </c>
      <c r="B110" s="12" t="s">
        <v>62</v>
      </c>
      <c r="C110" s="46">
        <v>0.312</v>
      </c>
      <c r="D110" s="46">
        <v>0.298</v>
      </c>
      <c r="E110" s="14">
        <f t="shared" si="3"/>
        <v>104.69798657718121</v>
      </c>
    </row>
    <row r="111" spans="1:5" ht="37.5">
      <c r="A111" s="40" t="s">
        <v>99</v>
      </c>
      <c r="B111" s="12" t="s">
        <v>62</v>
      </c>
      <c r="C111" s="46">
        <v>0.495</v>
      </c>
      <c r="D111" s="46">
        <v>0.489</v>
      </c>
      <c r="E111" s="14">
        <f t="shared" si="3"/>
        <v>101.22699386503066</v>
      </c>
    </row>
    <row r="112" spans="1:5" ht="18.75">
      <c r="A112" s="15" t="s">
        <v>102</v>
      </c>
      <c r="B112" s="12" t="s">
        <v>62</v>
      </c>
      <c r="C112" s="46">
        <v>1.49</v>
      </c>
      <c r="D112" s="46">
        <v>1.571</v>
      </c>
      <c r="E112" s="14">
        <f t="shared" si="3"/>
        <v>94.84404837683005</v>
      </c>
    </row>
    <row r="113" spans="1:5" ht="18.75">
      <c r="A113" s="15" t="s">
        <v>103</v>
      </c>
      <c r="B113" s="12" t="s">
        <v>62</v>
      </c>
      <c r="C113" s="46">
        <v>0.978</v>
      </c>
      <c r="D113" s="46">
        <v>1.017</v>
      </c>
      <c r="E113" s="14">
        <f t="shared" si="3"/>
        <v>96.165191740413</v>
      </c>
    </row>
    <row r="114" spans="1:5" ht="37.5">
      <c r="A114" s="11" t="s">
        <v>104</v>
      </c>
      <c r="B114" s="12" t="s">
        <v>62</v>
      </c>
      <c r="C114" s="46">
        <v>0.198</v>
      </c>
      <c r="D114" s="46">
        <v>0.198</v>
      </c>
      <c r="E114" s="14">
        <f t="shared" si="3"/>
        <v>100</v>
      </c>
    </row>
    <row r="115" spans="1:5" ht="18.75">
      <c r="A115" s="15" t="s">
        <v>106</v>
      </c>
      <c r="B115" s="8" t="s">
        <v>62</v>
      </c>
      <c r="C115" s="46">
        <v>1.985</v>
      </c>
      <c r="D115" s="46">
        <v>2.098</v>
      </c>
      <c r="E115" s="14">
        <f t="shared" si="3"/>
        <v>94.61391801715922</v>
      </c>
    </row>
    <row r="116" spans="1:5" ht="75">
      <c r="A116" s="79" t="s">
        <v>119</v>
      </c>
      <c r="B116" s="8" t="s">
        <v>62</v>
      </c>
      <c r="C116" s="46">
        <f>C118+C119+C120+C121</f>
        <v>0.96</v>
      </c>
      <c r="D116" s="46">
        <v>1.124</v>
      </c>
      <c r="E116" s="14">
        <f t="shared" si="3"/>
        <v>85.40925266903913</v>
      </c>
    </row>
    <row r="117" spans="1:5" ht="18.75">
      <c r="A117" s="80" t="s">
        <v>105</v>
      </c>
      <c r="B117" s="45"/>
      <c r="C117" s="46"/>
      <c r="D117" s="46" t="s">
        <v>202</v>
      </c>
      <c r="E117" s="10" t="s">
        <v>202</v>
      </c>
    </row>
    <row r="118" spans="1:5" ht="18.75">
      <c r="A118" s="81" t="s">
        <v>107</v>
      </c>
      <c r="B118" s="12" t="s">
        <v>62</v>
      </c>
      <c r="C118" s="46">
        <v>0.199</v>
      </c>
      <c r="D118" s="46">
        <v>0.372</v>
      </c>
      <c r="E118" s="10">
        <f t="shared" si="3"/>
        <v>53.49462365591398</v>
      </c>
    </row>
    <row r="119" spans="1:5" ht="18.75">
      <c r="A119" s="81" t="s">
        <v>108</v>
      </c>
      <c r="B119" s="12" t="s">
        <v>62</v>
      </c>
      <c r="C119" s="46">
        <v>0.024</v>
      </c>
      <c r="D119" s="46">
        <v>0.028</v>
      </c>
      <c r="E119" s="10">
        <f t="shared" si="3"/>
        <v>85.71428571428571</v>
      </c>
    </row>
    <row r="120" spans="1:5" ht="18.75">
      <c r="A120" s="81" t="s">
        <v>102</v>
      </c>
      <c r="B120" s="12" t="s">
        <v>62</v>
      </c>
      <c r="C120" s="46">
        <v>0.439</v>
      </c>
      <c r="D120" s="46">
        <v>0.423</v>
      </c>
      <c r="E120" s="10">
        <f t="shared" si="3"/>
        <v>103.7825059101655</v>
      </c>
    </row>
    <row r="121" spans="1:5" ht="18.75">
      <c r="A121" s="81" t="s">
        <v>109</v>
      </c>
      <c r="B121" s="8" t="s">
        <v>42</v>
      </c>
      <c r="C121" s="46">
        <v>0.298</v>
      </c>
      <c r="D121" s="46">
        <v>0.301</v>
      </c>
      <c r="E121" s="10">
        <f t="shared" si="3"/>
        <v>99.00332225913621</v>
      </c>
    </row>
    <row r="122" spans="1:5" ht="39">
      <c r="A122" s="108" t="s">
        <v>65</v>
      </c>
      <c r="B122" s="8" t="s">
        <v>16</v>
      </c>
      <c r="C122" s="9">
        <v>1.72</v>
      </c>
      <c r="D122" s="9">
        <v>1.91</v>
      </c>
      <c r="E122" s="42"/>
    </row>
    <row r="123" spans="1:5" ht="19.5">
      <c r="A123" s="16" t="s">
        <v>66</v>
      </c>
      <c r="B123" s="12" t="s">
        <v>20</v>
      </c>
      <c r="C123" s="17">
        <f>(C147+C148)/12/27.733*1000</f>
        <v>7989.690380894002</v>
      </c>
      <c r="D123" s="230">
        <v>6169.24</v>
      </c>
      <c r="E123" s="14">
        <f t="shared" si="3"/>
        <v>129.50850316885067</v>
      </c>
    </row>
    <row r="124" spans="1:5" ht="39">
      <c r="A124" s="16" t="s">
        <v>67</v>
      </c>
      <c r="B124" s="12" t="s">
        <v>20</v>
      </c>
      <c r="C124" s="17">
        <f>(C147+C148)/C99/12*1000</f>
        <v>32220.16625466531</v>
      </c>
      <c r="D124" s="230">
        <v>23828.93</v>
      </c>
      <c r="E124" s="14">
        <f t="shared" si="3"/>
        <v>135.214490347092</v>
      </c>
    </row>
    <row r="125" spans="1:5" ht="19.5">
      <c r="A125" s="3" t="s">
        <v>64</v>
      </c>
      <c r="B125" s="45"/>
      <c r="C125" s="46"/>
      <c r="D125" s="46"/>
      <c r="E125" s="14"/>
    </row>
    <row r="126" spans="1:5" ht="37.5">
      <c r="A126" s="97" t="s">
        <v>151</v>
      </c>
      <c r="B126" s="8" t="s">
        <v>20</v>
      </c>
      <c r="C126" s="9">
        <v>22510</v>
      </c>
      <c r="D126" s="9">
        <v>19125.6</v>
      </c>
      <c r="E126" s="14">
        <f t="shared" si="3"/>
        <v>117.69565399255448</v>
      </c>
    </row>
    <row r="127" spans="1:5" ht="37.5">
      <c r="A127" s="97" t="s">
        <v>165</v>
      </c>
      <c r="B127" s="8" t="s">
        <v>20</v>
      </c>
      <c r="C127" s="228">
        <v>21514.1</v>
      </c>
      <c r="D127" s="230">
        <v>17296.3</v>
      </c>
      <c r="E127" s="14">
        <f aca="true" t="shared" si="4" ref="E127:E151">C127/D127*100</f>
        <v>124.38556223007234</v>
      </c>
    </row>
    <row r="128" spans="1:5" ht="18.75">
      <c r="A128" s="97" t="s">
        <v>152</v>
      </c>
      <c r="B128" s="12" t="s">
        <v>20</v>
      </c>
      <c r="C128" s="17">
        <v>23833.3</v>
      </c>
      <c r="D128" s="230">
        <v>24100</v>
      </c>
      <c r="E128" s="14">
        <f t="shared" si="4"/>
        <v>98.89336099585063</v>
      </c>
    </row>
    <row r="129" spans="1:5" ht="18.75">
      <c r="A129" s="40" t="s">
        <v>153</v>
      </c>
      <c r="B129" s="12" t="s">
        <v>20</v>
      </c>
      <c r="C129" s="13">
        <v>0</v>
      </c>
      <c r="D129" s="13">
        <v>0</v>
      </c>
      <c r="E129" s="14">
        <v>0</v>
      </c>
    </row>
    <row r="130" spans="1:5" ht="18.75">
      <c r="A130" s="110" t="s">
        <v>100</v>
      </c>
      <c r="B130" s="12" t="s">
        <v>20</v>
      </c>
      <c r="C130" s="17">
        <v>31754.9</v>
      </c>
      <c r="D130" s="13">
        <v>30921.63</v>
      </c>
      <c r="E130" s="14">
        <f t="shared" si="4"/>
        <v>102.69478032044236</v>
      </c>
    </row>
    <row r="131" spans="1:5" ht="18.75">
      <c r="A131" s="110" t="s">
        <v>101</v>
      </c>
      <c r="B131" s="12" t="s">
        <v>20</v>
      </c>
      <c r="C131" s="17">
        <f>Диагностика!J29/Диагностика!I29/12*1000000</f>
        <v>16493.055555555555</v>
      </c>
      <c r="D131" s="13">
        <v>15902.05</v>
      </c>
      <c r="E131" s="14">
        <f t="shared" si="4"/>
        <v>103.7165368965357</v>
      </c>
    </row>
    <row r="132" spans="1:5" ht="37.5">
      <c r="A132" s="97" t="s">
        <v>154</v>
      </c>
      <c r="B132" s="12" t="s">
        <v>20</v>
      </c>
      <c r="C132" s="17">
        <f>Диагностика!J40/Диагностика!I40/12*1000000</f>
        <v>25286.11111111111</v>
      </c>
      <c r="D132" s="13">
        <v>15733.25</v>
      </c>
      <c r="E132" s="14">
        <f t="shared" si="4"/>
        <v>160.71765916839246</v>
      </c>
    </row>
    <row r="133" spans="1:5" ht="56.25">
      <c r="A133" s="97" t="s">
        <v>155</v>
      </c>
      <c r="B133" s="12" t="s">
        <v>20</v>
      </c>
      <c r="C133" s="13">
        <v>17633.2</v>
      </c>
      <c r="D133" s="13">
        <v>14523.8</v>
      </c>
      <c r="E133" s="14">
        <f t="shared" si="4"/>
        <v>121.40899764524437</v>
      </c>
    </row>
    <row r="134" spans="1:5" ht="18.75">
      <c r="A134" s="110" t="s">
        <v>110</v>
      </c>
      <c r="B134" s="12" t="s">
        <v>20</v>
      </c>
      <c r="C134" s="13">
        <v>28452.3</v>
      </c>
      <c r="D134" s="13">
        <v>28322.6</v>
      </c>
      <c r="E134" s="14">
        <f t="shared" si="4"/>
        <v>100.45793818364133</v>
      </c>
    </row>
    <row r="135" spans="1:5" ht="37.5">
      <c r="A135" s="40" t="s">
        <v>156</v>
      </c>
      <c r="B135" s="12" t="s">
        <v>20</v>
      </c>
      <c r="C135" s="17">
        <f>Диагностика!J47/Диагностика!I47/12*1000000</f>
        <v>18897.058823529416</v>
      </c>
      <c r="D135" s="13">
        <v>19321.65</v>
      </c>
      <c r="E135" s="14">
        <f t="shared" si="4"/>
        <v>97.80251077692337</v>
      </c>
    </row>
    <row r="136" spans="1:5" ht="37.5">
      <c r="A136" s="40" t="s">
        <v>99</v>
      </c>
      <c r="B136" s="12" t="s">
        <v>20</v>
      </c>
      <c r="C136" s="13">
        <v>40478.5</v>
      </c>
      <c r="D136" s="13">
        <v>36821.02</v>
      </c>
      <c r="E136" s="14">
        <f t="shared" si="4"/>
        <v>109.93313058682244</v>
      </c>
    </row>
    <row r="137" spans="1:5" ht="18.75">
      <c r="A137" s="15" t="s">
        <v>102</v>
      </c>
      <c r="B137" s="12" t="s">
        <v>20</v>
      </c>
      <c r="C137" s="13">
        <v>27423.4</v>
      </c>
      <c r="D137" s="13">
        <v>20458.6</v>
      </c>
      <c r="E137" s="14">
        <f t="shared" si="4"/>
        <v>134.04338517787141</v>
      </c>
    </row>
    <row r="138" spans="1:5" ht="18.75">
      <c r="A138" s="15" t="s">
        <v>103</v>
      </c>
      <c r="B138" s="12" t="s">
        <v>20</v>
      </c>
      <c r="C138" s="13">
        <v>33751.1</v>
      </c>
      <c r="D138" s="13">
        <v>22632.5</v>
      </c>
      <c r="E138" s="14">
        <f t="shared" si="4"/>
        <v>149.1266983320446</v>
      </c>
    </row>
    <row r="139" spans="1:5" ht="37.5">
      <c r="A139" s="11" t="s">
        <v>104</v>
      </c>
      <c r="B139" s="12" t="s">
        <v>20</v>
      </c>
      <c r="C139" s="13">
        <v>23538.3</v>
      </c>
      <c r="D139" s="13">
        <v>22789.6</v>
      </c>
      <c r="E139" s="14">
        <f t="shared" si="4"/>
        <v>103.28527047425142</v>
      </c>
    </row>
    <row r="140" spans="1:5" ht="18.75">
      <c r="A140" s="15" t="s">
        <v>106</v>
      </c>
      <c r="B140" s="12" t="s">
        <v>20</v>
      </c>
      <c r="C140" s="13">
        <v>25255.6</v>
      </c>
      <c r="D140" s="13">
        <v>20131.88</v>
      </c>
      <c r="E140" s="14">
        <f t="shared" si="4"/>
        <v>125.4507775726857</v>
      </c>
    </row>
    <row r="141" spans="1:5" ht="75">
      <c r="A141" s="79" t="s">
        <v>119</v>
      </c>
      <c r="B141" s="12" t="s">
        <v>20</v>
      </c>
      <c r="C141" s="17">
        <f>(C118*C143+C119*C144+C120*C145+C121*C146)/(C118+C119+C120+C121)</f>
        <v>32066.7384375</v>
      </c>
      <c r="D141" s="13">
        <v>26694</v>
      </c>
      <c r="E141" s="14">
        <f t="shared" si="4"/>
        <v>120.12713882333108</v>
      </c>
    </row>
    <row r="142" spans="1:5" ht="18.75">
      <c r="A142" s="80" t="s">
        <v>105</v>
      </c>
      <c r="B142" s="12" t="s">
        <v>20</v>
      </c>
      <c r="C142" s="17">
        <f>C141</f>
        <v>32066.7384375</v>
      </c>
      <c r="D142" s="13">
        <v>24981.3</v>
      </c>
      <c r="E142" s="14">
        <f t="shared" si="4"/>
        <v>128.36296925099975</v>
      </c>
    </row>
    <row r="143" spans="1:5" ht="18.75">
      <c r="A143" s="81" t="s">
        <v>107</v>
      </c>
      <c r="B143" s="12" t="s">
        <v>20</v>
      </c>
      <c r="C143" s="13">
        <v>32758.9</v>
      </c>
      <c r="D143" s="13">
        <v>25749.8</v>
      </c>
      <c r="E143" s="14">
        <f t="shared" si="4"/>
        <v>127.22001724285239</v>
      </c>
    </row>
    <row r="144" spans="1:5" ht="18.75">
      <c r="A144" s="81" t="s">
        <v>108</v>
      </c>
      <c r="B144" s="12" t="s">
        <v>20</v>
      </c>
      <c r="C144" s="13">
        <v>34397.2</v>
      </c>
      <c r="D144" s="13">
        <v>29728</v>
      </c>
      <c r="E144" s="14">
        <f t="shared" si="4"/>
        <v>115.70640473627556</v>
      </c>
    </row>
    <row r="145" spans="1:5" ht="18.75">
      <c r="A145" s="81" t="s">
        <v>102</v>
      </c>
      <c r="B145" s="12" t="s">
        <v>20</v>
      </c>
      <c r="C145" s="13">
        <v>33294.4</v>
      </c>
      <c r="D145" s="13">
        <v>25115.3</v>
      </c>
      <c r="E145" s="14">
        <f t="shared" si="4"/>
        <v>132.56620466408924</v>
      </c>
    </row>
    <row r="146" spans="1:5" ht="18.75">
      <c r="A146" s="81" t="s">
        <v>109</v>
      </c>
      <c r="B146" s="12" t="s">
        <v>20</v>
      </c>
      <c r="C146" s="13">
        <v>29608.3</v>
      </c>
      <c r="D146" s="13">
        <v>24652.6</v>
      </c>
      <c r="E146" s="14">
        <f t="shared" si="4"/>
        <v>120.10213932810332</v>
      </c>
    </row>
    <row r="147" spans="1:5" ht="19.5">
      <c r="A147" s="44" t="s">
        <v>68</v>
      </c>
      <c r="B147" s="12" t="s">
        <v>10</v>
      </c>
      <c r="C147" s="17">
        <f>Диагностика!K63</f>
        <v>13.636999999999999</v>
      </c>
      <c r="D147" s="13">
        <v>11.16</v>
      </c>
      <c r="E147" s="14">
        <f t="shared" si="4"/>
        <v>122.1953405017921</v>
      </c>
    </row>
    <row r="148" spans="1:5" ht="19.5">
      <c r="A148" s="47" t="s">
        <v>69</v>
      </c>
      <c r="B148" s="12" t="s">
        <v>10</v>
      </c>
      <c r="C148" s="24">
        <v>2645.3</v>
      </c>
      <c r="D148" s="24">
        <v>2058.6</v>
      </c>
      <c r="E148" s="14">
        <f t="shared" si="4"/>
        <v>128.4999514232974</v>
      </c>
    </row>
    <row r="149" spans="1:5" ht="39">
      <c r="A149" s="19" t="s">
        <v>122</v>
      </c>
      <c r="B149" s="12" t="s">
        <v>20</v>
      </c>
      <c r="C149" s="13">
        <v>10698</v>
      </c>
      <c r="D149" s="13">
        <v>9892</v>
      </c>
      <c r="E149" s="14">
        <f t="shared" si="4"/>
        <v>108.14799838253133</v>
      </c>
    </row>
    <row r="150" spans="1:5" ht="58.5">
      <c r="A150" s="16" t="s">
        <v>70</v>
      </c>
      <c r="B150" s="12" t="s">
        <v>71</v>
      </c>
      <c r="C150" s="17">
        <f>C123/C149</f>
        <v>0.7468396317904283</v>
      </c>
      <c r="D150" s="13">
        <v>0.6</v>
      </c>
      <c r="E150" s="18"/>
    </row>
    <row r="151" spans="1:5" ht="39">
      <c r="A151" s="16" t="s">
        <v>72</v>
      </c>
      <c r="B151" s="12" t="s">
        <v>42</v>
      </c>
      <c r="C151" s="13">
        <v>6.81</v>
      </c>
      <c r="D151" s="13">
        <v>7.92</v>
      </c>
      <c r="E151" s="14">
        <f t="shared" si="4"/>
        <v>85.98484848484848</v>
      </c>
    </row>
    <row r="152" spans="1:5" ht="39">
      <c r="A152" s="16" t="s">
        <v>73</v>
      </c>
      <c r="B152" s="12" t="s">
        <v>16</v>
      </c>
      <c r="C152" s="14">
        <f>C151/27.733*100</f>
        <v>24.55558360076443</v>
      </c>
      <c r="D152" s="13">
        <v>27.3</v>
      </c>
      <c r="E152" s="18"/>
    </row>
    <row r="153" spans="1:5" ht="19.5">
      <c r="A153" s="16" t="s">
        <v>74</v>
      </c>
      <c r="B153" s="36" t="s">
        <v>76</v>
      </c>
      <c r="C153" s="13">
        <v>0</v>
      </c>
      <c r="D153" s="13">
        <v>0</v>
      </c>
      <c r="E153" s="14"/>
    </row>
    <row r="154" spans="1:5" ht="18.75">
      <c r="A154" s="48" t="s">
        <v>75</v>
      </c>
      <c r="B154" s="36" t="s">
        <v>76</v>
      </c>
      <c r="C154" s="49">
        <v>0</v>
      </c>
      <c r="D154" s="49">
        <v>0</v>
      </c>
      <c r="E154" s="22"/>
    </row>
    <row r="155" spans="1:5" ht="18.75">
      <c r="A155" s="82"/>
      <c r="B155" s="83"/>
      <c r="C155" s="84"/>
      <c r="D155" s="84"/>
      <c r="E155" s="85"/>
    </row>
    <row r="156" spans="1:5" ht="39.75" customHeight="1">
      <c r="A156" s="237" t="s">
        <v>259</v>
      </c>
      <c r="B156" s="237"/>
      <c r="C156" s="237"/>
      <c r="D156" s="237"/>
      <c r="E156" s="237"/>
    </row>
    <row r="157" spans="1:5" ht="15.75">
      <c r="A157" s="50"/>
      <c r="B157" s="51"/>
      <c r="C157" s="52"/>
      <c r="D157" s="52"/>
      <c r="E157" s="53"/>
    </row>
  </sheetData>
  <sheetProtection/>
  <mergeCells count="9">
    <mergeCell ref="D1:E1"/>
    <mergeCell ref="A2:E2"/>
    <mergeCell ref="A3:E3"/>
    <mergeCell ref="A156:E156"/>
    <mergeCell ref="A77:E77"/>
    <mergeCell ref="A98:E98"/>
    <mergeCell ref="A5:E5"/>
    <mergeCell ref="A27:E27"/>
    <mergeCell ref="A60:E60"/>
  </mergeCells>
  <printOptions horizontalCentered="1"/>
  <pageMargins left="0.7480314960629921" right="0.7480314960629921" top="0.3937007874015748" bottom="0.3937007874015748" header="0" footer="0"/>
  <pageSetup fitToHeight="4" horizontalDpi="300" verticalDpi="300" orientation="portrait" paperSize="9" scale="56" r:id="rId1"/>
  <rowBreaks count="3" manualBreakCount="3">
    <brk id="39" max="255" man="1"/>
    <brk id="89" max="4" man="1"/>
    <brk id="1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view="pageBreakPreview" zoomScale="90" zoomScaleNormal="75" zoomScaleSheetLayoutView="90" zoomScalePageLayoutView="0" workbookViewId="0" topLeftCell="A28">
      <selection activeCell="A53" sqref="A53:D53"/>
    </sheetView>
  </sheetViews>
  <sheetFormatPr defaultColWidth="9.00390625" defaultRowHeight="12.75"/>
  <cols>
    <col min="1" max="1" width="3.125" style="114" customWidth="1"/>
    <col min="2" max="2" width="3.25390625" style="114" customWidth="1"/>
    <col min="3" max="3" width="9.125" style="114" customWidth="1"/>
    <col min="4" max="4" width="26.25390625" style="114" customWidth="1"/>
    <col min="5" max="5" width="15.75390625" style="115" customWidth="1"/>
    <col min="6" max="6" width="11.00390625" style="115" customWidth="1"/>
    <col min="7" max="7" width="15.625" style="115" customWidth="1"/>
    <col min="8" max="8" width="11.875" style="115" customWidth="1"/>
    <col min="9" max="9" width="18.00390625" style="115" customWidth="1"/>
    <col min="10" max="10" width="11.375" style="115" customWidth="1"/>
    <col min="11" max="11" width="13.25390625" style="115" customWidth="1"/>
    <col min="12" max="16384" width="9.125" style="115" customWidth="1"/>
  </cols>
  <sheetData>
    <row r="1" spans="6:11" ht="15.75">
      <c r="F1" s="278" t="s">
        <v>77</v>
      </c>
      <c r="G1" s="278"/>
      <c r="H1" s="278"/>
      <c r="I1" s="278"/>
      <c r="J1" s="278"/>
      <c r="K1" s="278"/>
    </row>
    <row r="3" spans="1:22" ht="20.25">
      <c r="A3" s="279" t="s">
        <v>112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30" customHeight="1">
      <c r="A4" s="280" t="s">
        <v>257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ht="15.75">
      <c r="A5" s="117"/>
      <c r="B5" s="117"/>
      <c r="C5" s="117"/>
      <c r="D5" s="117"/>
      <c r="E5" s="116"/>
      <c r="F5" s="116"/>
      <c r="G5" s="116"/>
      <c r="H5" s="118"/>
      <c r="I5" s="116"/>
      <c r="J5" s="281" t="s">
        <v>113</v>
      </c>
      <c r="K5" s="281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67" customFormat="1" ht="96" customHeight="1">
      <c r="A6" s="275"/>
      <c r="B6" s="275"/>
      <c r="C6" s="275"/>
      <c r="D6" s="275"/>
      <c r="E6" s="165" t="s">
        <v>78</v>
      </c>
      <c r="F6" s="165" t="s">
        <v>79</v>
      </c>
      <c r="G6" s="165" t="s">
        <v>80</v>
      </c>
      <c r="H6" s="165" t="s">
        <v>81</v>
      </c>
      <c r="I6" s="165" t="s">
        <v>82</v>
      </c>
      <c r="J6" s="165" t="s">
        <v>69</v>
      </c>
      <c r="K6" s="165" t="s">
        <v>68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</row>
    <row r="7" spans="1:22" ht="45" customHeight="1">
      <c r="A7" s="263" t="s">
        <v>161</v>
      </c>
      <c r="B7" s="264"/>
      <c r="C7" s="264"/>
      <c r="D7" s="265"/>
      <c r="E7" s="189">
        <f aca="true" t="shared" si="0" ref="E7:K7">E8+E15</f>
        <v>431.49399999999997</v>
      </c>
      <c r="F7" s="190">
        <f t="shared" si="0"/>
        <v>433.847</v>
      </c>
      <c r="G7" s="190">
        <f t="shared" si="0"/>
        <v>415.26099999999997</v>
      </c>
      <c r="H7" s="191">
        <f t="shared" si="0"/>
        <v>18.585999999999995</v>
      </c>
      <c r="I7" s="190">
        <f t="shared" si="0"/>
        <v>331</v>
      </c>
      <c r="J7" s="190">
        <f t="shared" si="0"/>
        <v>97.744</v>
      </c>
      <c r="K7" s="190">
        <f t="shared" si="0"/>
        <v>0.21500000000000002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ht="48.75" customHeight="1">
      <c r="A8" s="246" t="s">
        <v>160</v>
      </c>
      <c r="B8" s="247"/>
      <c r="C8" s="247"/>
      <c r="D8" s="248"/>
      <c r="E8" s="188">
        <f>E10+E11+E12+E13+E14</f>
        <v>430.006</v>
      </c>
      <c r="F8" s="120">
        <f aca="true" t="shared" si="1" ref="F8:K8">F10+F11+F12+F13+F14</f>
        <v>430.006</v>
      </c>
      <c r="G8" s="120">
        <f t="shared" si="1"/>
        <v>411.549</v>
      </c>
      <c r="H8" s="121">
        <f t="shared" si="1"/>
        <v>18.456999999999994</v>
      </c>
      <c r="I8" s="120">
        <f t="shared" si="1"/>
        <v>296</v>
      </c>
      <c r="J8" s="120">
        <f t="shared" si="1"/>
        <v>87.622</v>
      </c>
      <c r="K8" s="120">
        <f t="shared" si="1"/>
        <v>0.168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ht="12.75" customHeight="1">
      <c r="A9" s="122"/>
      <c r="B9" s="244" t="s">
        <v>83</v>
      </c>
      <c r="C9" s="244"/>
      <c r="D9" s="245"/>
      <c r="E9" s="113"/>
      <c r="F9" s="113"/>
      <c r="G9" s="113"/>
      <c r="H9" s="119"/>
      <c r="I9" s="113"/>
      <c r="J9" s="113"/>
      <c r="K9" s="113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ht="12.75" customHeight="1">
      <c r="A10" s="282" t="s">
        <v>203</v>
      </c>
      <c r="B10" s="282"/>
      <c r="C10" s="282"/>
      <c r="D10" s="282"/>
      <c r="E10" s="183">
        <v>48.124</v>
      </c>
      <c r="F10" s="184">
        <v>48.124</v>
      </c>
      <c r="G10" s="184">
        <v>46.578</v>
      </c>
      <c r="H10" s="184">
        <f>F10-G10</f>
        <v>1.5459999999999994</v>
      </c>
      <c r="I10" s="185">
        <v>101</v>
      </c>
      <c r="J10" s="185">
        <v>14.22</v>
      </c>
      <c r="K10" s="185">
        <v>0.103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2.75" customHeight="1">
      <c r="A11" s="282" t="s">
        <v>204</v>
      </c>
      <c r="B11" s="282"/>
      <c r="C11" s="282"/>
      <c r="D11" s="282"/>
      <c r="E11" s="183">
        <v>35.286</v>
      </c>
      <c r="F11" s="184">
        <v>35.286</v>
      </c>
      <c r="G11" s="184">
        <v>33.305</v>
      </c>
      <c r="H11" s="184">
        <f>F11-G11</f>
        <v>1.9810000000000016</v>
      </c>
      <c r="I11" s="185">
        <v>14</v>
      </c>
      <c r="J11" s="184">
        <v>2.675</v>
      </c>
      <c r="K11" s="185">
        <v>0.032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ht="12.75" customHeight="1">
      <c r="A12" s="282" t="s">
        <v>205</v>
      </c>
      <c r="B12" s="282"/>
      <c r="C12" s="282"/>
      <c r="D12" s="282"/>
      <c r="E12" s="183">
        <v>22.149</v>
      </c>
      <c r="F12" s="184">
        <v>22.149</v>
      </c>
      <c r="G12" s="184">
        <v>21.904</v>
      </c>
      <c r="H12" s="184">
        <f>F12-G12</f>
        <v>0.245000000000001</v>
      </c>
      <c r="I12" s="185">
        <v>20</v>
      </c>
      <c r="J12" s="184">
        <v>3.146</v>
      </c>
      <c r="K12" s="185">
        <v>0.012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2.75" customHeight="1">
      <c r="A13" s="282" t="s">
        <v>206</v>
      </c>
      <c r="B13" s="282"/>
      <c r="C13" s="282"/>
      <c r="D13" s="282"/>
      <c r="E13" s="186">
        <v>10.776</v>
      </c>
      <c r="F13" s="184">
        <v>10.776</v>
      </c>
      <c r="G13" s="185">
        <v>10.69</v>
      </c>
      <c r="H13" s="185">
        <f>F13-G13</f>
        <v>0.0860000000000003</v>
      </c>
      <c r="I13" s="185">
        <v>16</v>
      </c>
      <c r="J13" s="185">
        <v>3.645</v>
      </c>
      <c r="K13" s="185">
        <v>0.021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ht="12.75" customHeight="1">
      <c r="A14" s="269" t="s">
        <v>207</v>
      </c>
      <c r="B14" s="270"/>
      <c r="C14" s="270"/>
      <c r="D14" s="271"/>
      <c r="E14" s="183">
        <v>313.671</v>
      </c>
      <c r="F14" s="183">
        <v>313.671</v>
      </c>
      <c r="G14" s="186">
        <v>299.072</v>
      </c>
      <c r="H14" s="183">
        <f>F14-G14</f>
        <v>14.59899999999999</v>
      </c>
      <c r="I14" s="186">
        <v>145</v>
      </c>
      <c r="J14" s="186">
        <v>63.936</v>
      </c>
      <c r="K14" s="186">
        <v>0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27" customHeight="1">
      <c r="A15" s="246" t="s">
        <v>148</v>
      </c>
      <c r="B15" s="247"/>
      <c r="C15" s="247"/>
      <c r="D15" s="248"/>
      <c r="E15" s="120">
        <f>E17</f>
        <v>1.488</v>
      </c>
      <c r="F15" s="120">
        <f aca="true" t="shared" si="2" ref="F15:K15">F17</f>
        <v>3.841</v>
      </c>
      <c r="G15" s="120">
        <f t="shared" si="2"/>
        <v>3.712</v>
      </c>
      <c r="H15" s="121">
        <f t="shared" si="2"/>
        <v>0.129</v>
      </c>
      <c r="I15" s="120">
        <f t="shared" si="2"/>
        <v>35</v>
      </c>
      <c r="J15" s="120">
        <f t="shared" si="2"/>
        <v>10.122</v>
      </c>
      <c r="K15" s="120">
        <f t="shared" si="2"/>
        <v>0.047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ht="12.75" customHeight="1">
      <c r="A16" s="122"/>
      <c r="B16" s="244" t="s">
        <v>83</v>
      </c>
      <c r="C16" s="244"/>
      <c r="D16" s="245"/>
      <c r="E16" s="113"/>
      <c r="F16" s="113"/>
      <c r="G16" s="113"/>
      <c r="H16" s="119"/>
      <c r="I16" s="113"/>
      <c r="J16" s="113"/>
      <c r="K16" s="113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15.75">
      <c r="A17" s="257" t="s">
        <v>208</v>
      </c>
      <c r="B17" s="266"/>
      <c r="C17" s="266"/>
      <c r="D17" s="267"/>
      <c r="E17" s="186">
        <v>1.488</v>
      </c>
      <c r="F17" s="185">
        <v>3.841</v>
      </c>
      <c r="G17" s="185">
        <v>3.712</v>
      </c>
      <c r="H17" s="185">
        <f>F17-G17</f>
        <v>0.129</v>
      </c>
      <c r="I17" s="185">
        <v>35</v>
      </c>
      <c r="J17" s="185">
        <v>10.122</v>
      </c>
      <c r="K17" s="185">
        <v>0.047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15.75">
      <c r="A18" s="260" t="s">
        <v>130</v>
      </c>
      <c r="B18" s="261"/>
      <c r="C18" s="261"/>
      <c r="D18" s="262"/>
      <c r="E18" s="190">
        <f>E20+E25</f>
        <v>1318.721</v>
      </c>
      <c r="F18" s="190">
        <f aca="true" t="shared" si="3" ref="F18:K18">F20+F25</f>
        <v>1318.721</v>
      </c>
      <c r="G18" s="190">
        <f t="shared" si="3"/>
        <v>1032.832</v>
      </c>
      <c r="H18" s="190">
        <f t="shared" si="3"/>
        <v>285.8889999999999</v>
      </c>
      <c r="I18" s="190">
        <f t="shared" si="3"/>
        <v>619</v>
      </c>
      <c r="J18" s="190">
        <f t="shared" si="3"/>
        <v>236.551</v>
      </c>
      <c r="K18" s="190">
        <f t="shared" si="3"/>
        <v>11.113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ht="15.75">
      <c r="A19" s="130"/>
      <c r="B19" s="276" t="s">
        <v>84</v>
      </c>
      <c r="C19" s="276"/>
      <c r="D19" s="277"/>
      <c r="E19" s="123"/>
      <c r="F19" s="123"/>
      <c r="G19" s="123"/>
      <c r="H19" s="124"/>
      <c r="I19" s="123"/>
      <c r="J19" s="123"/>
      <c r="K19" s="123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ht="27" customHeight="1">
      <c r="A20" s="246" t="s">
        <v>133</v>
      </c>
      <c r="B20" s="247"/>
      <c r="C20" s="247"/>
      <c r="D20" s="248"/>
      <c r="E20" s="194">
        <f>E22+E23</f>
        <v>214.524</v>
      </c>
      <c r="F20" s="194">
        <f aca="true" t="shared" si="4" ref="F20:K20">F22+F23</f>
        <v>214.524</v>
      </c>
      <c r="G20" s="194">
        <f t="shared" si="4"/>
        <v>210.876</v>
      </c>
      <c r="H20" s="195">
        <f t="shared" si="4"/>
        <v>3.6479999999999997</v>
      </c>
      <c r="I20" s="194">
        <f t="shared" si="4"/>
        <v>14</v>
      </c>
      <c r="J20" s="194">
        <f t="shared" si="4"/>
        <v>4.1610000000000005</v>
      </c>
      <c r="K20" s="194">
        <f t="shared" si="4"/>
        <v>0.09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ht="12.75" customHeight="1">
      <c r="A21" s="122"/>
      <c r="B21" s="244" t="s">
        <v>83</v>
      </c>
      <c r="C21" s="244"/>
      <c r="D21" s="245"/>
      <c r="E21" s="113"/>
      <c r="F21" s="113"/>
      <c r="G21" s="113"/>
      <c r="H21" s="119"/>
      <c r="I21" s="113"/>
      <c r="J21" s="113"/>
      <c r="K21" s="113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ht="15.75">
      <c r="A22" s="257" t="s">
        <v>209</v>
      </c>
      <c r="B22" s="266"/>
      <c r="C22" s="266"/>
      <c r="D22" s="267"/>
      <c r="E22" s="186">
        <v>193.203</v>
      </c>
      <c r="F22" s="185">
        <v>193.203</v>
      </c>
      <c r="G22" s="185">
        <v>190.221</v>
      </c>
      <c r="H22" s="185">
        <f>F22-G22</f>
        <v>2.9819999999999993</v>
      </c>
      <c r="I22" s="185">
        <v>5</v>
      </c>
      <c r="J22" s="185">
        <v>0.933</v>
      </c>
      <c r="K22" s="185">
        <v>0.032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15.75">
      <c r="A23" s="257" t="s">
        <v>210</v>
      </c>
      <c r="B23" s="266"/>
      <c r="C23" s="266"/>
      <c r="D23" s="267"/>
      <c r="E23" s="186">
        <v>21.321</v>
      </c>
      <c r="F23" s="185">
        <v>21.321</v>
      </c>
      <c r="G23" s="185">
        <v>20.655</v>
      </c>
      <c r="H23" s="185">
        <f>F23-G23</f>
        <v>0.6660000000000004</v>
      </c>
      <c r="I23" s="185">
        <v>9</v>
      </c>
      <c r="J23" s="185">
        <v>3.228</v>
      </c>
      <c r="K23" s="185">
        <v>0.058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ht="15.75">
      <c r="A24" s="125"/>
      <c r="B24" s="126"/>
      <c r="C24" s="126"/>
      <c r="D24" s="127"/>
      <c r="E24" s="128"/>
      <c r="F24" s="128"/>
      <c r="G24" s="128"/>
      <c r="H24" s="129"/>
      <c r="I24" s="128"/>
      <c r="J24" s="128"/>
      <c r="K24" s="128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ht="27" customHeight="1">
      <c r="A25" s="246" t="s">
        <v>134</v>
      </c>
      <c r="B25" s="247"/>
      <c r="C25" s="247"/>
      <c r="D25" s="248"/>
      <c r="E25" s="194">
        <f>E27</f>
        <v>1104.197</v>
      </c>
      <c r="F25" s="194">
        <f aca="true" t="shared" si="5" ref="F25:K25">F27</f>
        <v>1104.197</v>
      </c>
      <c r="G25" s="194">
        <f t="shared" si="5"/>
        <v>821.956</v>
      </c>
      <c r="H25" s="194">
        <f t="shared" si="5"/>
        <v>282.2409999999999</v>
      </c>
      <c r="I25" s="194">
        <f t="shared" si="5"/>
        <v>605</v>
      </c>
      <c r="J25" s="194">
        <f t="shared" si="5"/>
        <v>232.39</v>
      </c>
      <c r="K25" s="194">
        <f t="shared" si="5"/>
        <v>11.023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ht="12.75" customHeight="1">
      <c r="A26" s="122"/>
      <c r="B26" s="244" t="s">
        <v>83</v>
      </c>
      <c r="C26" s="244"/>
      <c r="D26" s="245"/>
      <c r="E26" s="113"/>
      <c r="F26" s="113"/>
      <c r="G26" s="113"/>
      <c r="H26" s="119"/>
      <c r="I26" s="113"/>
      <c r="J26" s="113"/>
      <c r="K26" s="113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ht="15.75">
      <c r="A27" s="268" t="s">
        <v>211</v>
      </c>
      <c r="B27" s="268"/>
      <c r="C27" s="268"/>
      <c r="D27" s="268"/>
      <c r="E27" s="186">
        <v>1104.197</v>
      </c>
      <c r="F27" s="185">
        <v>1104.197</v>
      </c>
      <c r="G27" s="185">
        <v>821.956</v>
      </c>
      <c r="H27" s="185">
        <f>F27-G27</f>
        <v>282.2409999999999</v>
      </c>
      <c r="I27" s="185">
        <v>605</v>
      </c>
      <c r="J27" s="185">
        <v>232.39</v>
      </c>
      <c r="K27" s="184">
        <v>11.023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5.75">
      <c r="A28" s="125"/>
      <c r="B28" s="126"/>
      <c r="C28" s="126"/>
      <c r="D28" s="127"/>
      <c r="E28" s="128"/>
      <c r="F28" s="128"/>
      <c r="G28" s="128"/>
      <c r="H28" s="129"/>
      <c r="I28" s="128"/>
      <c r="J28" s="128"/>
      <c r="K28" s="128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ht="33.75" customHeight="1">
      <c r="A29" s="260" t="s">
        <v>131</v>
      </c>
      <c r="B29" s="261"/>
      <c r="C29" s="261"/>
      <c r="D29" s="262"/>
      <c r="E29" s="192">
        <f>E31+E35</f>
        <v>10.405999999999999</v>
      </c>
      <c r="F29" s="192">
        <f aca="true" t="shared" si="6" ref="F29:K29">F31+F35</f>
        <v>10.405999999999999</v>
      </c>
      <c r="G29" s="192">
        <f t="shared" si="6"/>
        <v>10.259</v>
      </c>
      <c r="H29" s="193">
        <f t="shared" si="6"/>
        <v>0.14699999999999935</v>
      </c>
      <c r="I29" s="192">
        <f t="shared" si="6"/>
        <v>24</v>
      </c>
      <c r="J29" s="192">
        <f t="shared" si="6"/>
        <v>4.75</v>
      </c>
      <c r="K29" s="192">
        <f t="shared" si="6"/>
        <v>0.235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ht="12.75" customHeight="1">
      <c r="A30" s="122"/>
      <c r="B30" s="276" t="s">
        <v>84</v>
      </c>
      <c r="C30" s="276"/>
      <c r="D30" s="277"/>
      <c r="E30" s="120"/>
      <c r="F30" s="120"/>
      <c r="G30" s="120"/>
      <c r="H30" s="121"/>
      <c r="I30" s="120"/>
      <c r="J30" s="120"/>
      <c r="K30" s="120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ht="27" customHeight="1">
      <c r="A31" s="246" t="s">
        <v>149</v>
      </c>
      <c r="B31" s="247"/>
      <c r="C31" s="247"/>
      <c r="D31" s="248"/>
      <c r="E31" s="120">
        <f>E33</f>
        <v>5.002</v>
      </c>
      <c r="F31" s="120">
        <f aca="true" t="shared" si="7" ref="F31:K31">F33</f>
        <v>5.002</v>
      </c>
      <c r="G31" s="120">
        <f t="shared" si="7"/>
        <v>4.931</v>
      </c>
      <c r="H31" s="121">
        <f t="shared" si="7"/>
        <v>0.07099999999999973</v>
      </c>
      <c r="I31" s="120">
        <f t="shared" si="7"/>
        <v>14</v>
      </c>
      <c r="J31" s="120">
        <f t="shared" si="7"/>
        <v>2.102</v>
      </c>
      <c r="K31" s="120">
        <f t="shared" si="7"/>
        <v>0.127</v>
      </c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</row>
    <row r="32" spans="1:22" ht="12.75" customHeight="1">
      <c r="A32" s="122"/>
      <c r="B32" s="244" t="s">
        <v>83</v>
      </c>
      <c r="C32" s="244"/>
      <c r="D32" s="245"/>
      <c r="E32" s="113"/>
      <c r="F32" s="113"/>
      <c r="G32" s="113"/>
      <c r="H32" s="119"/>
      <c r="I32" s="113"/>
      <c r="J32" s="113"/>
      <c r="K32" s="113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ht="15.75">
      <c r="A33" s="268" t="s">
        <v>212</v>
      </c>
      <c r="B33" s="268"/>
      <c r="C33" s="268"/>
      <c r="D33" s="268"/>
      <c r="E33" s="186">
        <v>5.002</v>
      </c>
      <c r="F33" s="185">
        <v>5.002</v>
      </c>
      <c r="G33" s="185">
        <v>4.931</v>
      </c>
      <c r="H33" s="185">
        <f>F33-G33</f>
        <v>0.07099999999999973</v>
      </c>
      <c r="I33" s="185">
        <v>14</v>
      </c>
      <c r="J33" s="185">
        <v>2.102</v>
      </c>
      <c r="K33" s="185">
        <v>0.127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5.75">
      <c r="A34" s="122"/>
      <c r="B34" s="131"/>
      <c r="C34" s="131"/>
      <c r="D34" s="132"/>
      <c r="E34" s="113"/>
      <c r="F34" s="113"/>
      <c r="G34" s="113"/>
      <c r="H34" s="119"/>
      <c r="I34" s="113"/>
      <c r="J34" s="113"/>
      <c r="K34" s="113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ht="30" customHeight="1">
      <c r="A35" s="272" t="s">
        <v>132</v>
      </c>
      <c r="B35" s="273"/>
      <c r="C35" s="273"/>
      <c r="D35" s="274"/>
      <c r="E35" s="113">
        <f>E37</f>
        <v>5.404</v>
      </c>
      <c r="F35" s="113">
        <f aca="true" t="shared" si="8" ref="F35:K35">F37</f>
        <v>5.404</v>
      </c>
      <c r="G35" s="113">
        <f t="shared" si="8"/>
        <v>5.328</v>
      </c>
      <c r="H35" s="119">
        <f t="shared" si="8"/>
        <v>0.07599999999999962</v>
      </c>
      <c r="I35" s="113">
        <f t="shared" si="8"/>
        <v>10</v>
      </c>
      <c r="J35" s="113">
        <f t="shared" si="8"/>
        <v>2.648</v>
      </c>
      <c r="K35" s="113">
        <f t="shared" si="8"/>
        <v>0.108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15.75">
      <c r="A36" s="122"/>
      <c r="B36" s="244" t="s">
        <v>83</v>
      </c>
      <c r="C36" s="244"/>
      <c r="D36" s="245"/>
      <c r="E36" s="113"/>
      <c r="F36" s="113"/>
      <c r="G36" s="113"/>
      <c r="H36" s="119"/>
      <c r="I36" s="113"/>
      <c r="J36" s="113"/>
      <c r="K36" s="113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15.75">
      <c r="A37" s="268" t="s">
        <v>213</v>
      </c>
      <c r="B37" s="268"/>
      <c r="C37" s="268"/>
      <c r="D37" s="268"/>
      <c r="E37" s="186">
        <v>5.404</v>
      </c>
      <c r="F37" s="185">
        <v>5.404</v>
      </c>
      <c r="G37" s="184">
        <v>5.328</v>
      </c>
      <c r="H37" s="185">
        <f>F37-G37</f>
        <v>0.07599999999999962</v>
      </c>
      <c r="I37" s="185">
        <v>10</v>
      </c>
      <c r="J37" s="185">
        <v>2.648</v>
      </c>
      <c r="K37" s="185">
        <v>0.108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ht="15.75">
      <c r="A38" s="122"/>
      <c r="B38" s="133"/>
      <c r="C38" s="133"/>
      <c r="D38" s="134"/>
      <c r="E38" s="113"/>
      <c r="F38" s="113"/>
      <c r="G38" s="113"/>
      <c r="H38" s="119"/>
      <c r="I38" s="113"/>
      <c r="J38" s="113"/>
      <c r="K38" s="113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ht="15.75">
      <c r="A39" s="122"/>
      <c r="B39" s="133"/>
      <c r="C39" s="133"/>
      <c r="D39" s="134"/>
      <c r="E39" s="113"/>
      <c r="F39" s="113"/>
      <c r="G39" s="113"/>
      <c r="H39" s="119"/>
      <c r="I39" s="113"/>
      <c r="J39" s="113"/>
      <c r="K39" s="113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47.25" customHeight="1">
      <c r="A40" s="260" t="s">
        <v>128</v>
      </c>
      <c r="B40" s="261"/>
      <c r="C40" s="261"/>
      <c r="D40" s="262"/>
      <c r="E40" s="190">
        <f>E42+E43</f>
        <v>92.975</v>
      </c>
      <c r="F40" s="190">
        <f aca="true" t="shared" si="9" ref="F40:K40">F42+F43</f>
        <v>92.975</v>
      </c>
      <c r="G40" s="190">
        <f t="shared" si="9"/>
        <v>97.674</v>
      </c>
      <c r="H40" s="191">
        <f t="shared" si="9"/>
        <v>-4.698999999999998</v>
      </c>
      <c r="I40" s="190">
        <f t="shared" si="9"/>
        <v>90</v>
      </c>
      <c r="J40" s="190">
        <f t="shared" si="9"/>
        <v>27.308999999999997</v>
      </c>
      <c r="K40" s="190">
        <f t="shared" si="9"/>
        <v>0.538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5.75">
      <c r="A41" s="254" t="s">
        <v>83</v>
      </c>
      <c r="B41" s="255"/>
      <c r="C41" s="255"/>
      <c r="D41" s="256"/>
      <c r="E41" s="113"/>
      <c r="F41" s="113"/>
      <c r="G41" s="113"/>
      <c r="H41" s="119"/>
      <c r="I41" s="113"/>
      <c r="J41" s="113"/>
      <c r="K41" s="113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ht="15.75">
      <c r="A42" s="268" t="s">
        <v>214</v>
      </c>
      <c r="B42" s="268"/>
      <c r="C42" s="268"/>
      <c r="D42" s="268"/>
      <c r="E42" s="186">
        <v>41.468</v>
      </c>
      <c r="F42" s="185">
        <v>41.468</v>
      </c>
      <c r="G42" s="185">
        <v>45.234</v>
      </c>
      <c r="H42" s="185">
        <f>F42-G42</f>
        <v>-3.7659999999999982</v>
      </c>
      <c r="I42" s="185">
        <v>56</v>
      </c>
      <c r="J42" s="185">
        <v>18.642</v>
      </c>
      <c r="K42" s="185">
        <v>0.401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</row>
    <row r="43" spans="1:22" ht="15.75">
      <c r="A43" s="269" t="s">
        <v>215</v>
      </c>
      <c r="B43" s="270"/>
      <c r="C43" s="270"/>
      <c r="D43" s="271"/>
      <c r="E43" s="186">
        <v>51.507</v>
      </c>
      <c r="F43" s="185">
        <v>51.507</v>
      </c>
      <c r="G43" s="185">
        <v>52.44</v>
      </c>
      <c r="H43" s="185">
        <f>F43-G43</f>
        <v>-0.9329999999999998</v>
      </c>
      <c r="I43" s="185">
        <v>34</v>
      </c>
      <c r="J43" s="185">
        <v>8.667</v>
      </c>
      <c r="K43" s="185">
        <v>0.137</v>
      </c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</row>
    <row r="44" spans="1:22" ht="60.75" customHeight="1">
      <c r="A44" s="260" t="s">
        <v>150</v>
      </c>
      <c r="B44" s="261"/>
      <c r="C44" s="261"/>
      <c r="D44" s="262"/>
      <c r="E44" s="190">
        <f>E46</f>
        <v>0</v>
      </c>
      <c r="F44" s="190">
        <f aca="true" t="shared" si="10" ref="F44:K44">F46</f>
        <v>0</v>
      </c>
      <c r="G44" s="190">
        <f t="shared" si="10"/>
        <v>0</v>
      </c>
      <c r="H44" s="191">
        <f t="shared" si="10"/>
        <v>0</v>
      </c>
      <c r="I44" s="190">
        <f t="shared" si="10"/>
        <v>0</v>
      </c>
      <c r="J44" s="190">
        <f t="shared" si="10"/>
        <v>0</v>
      </c>
      <c r="K44" s="190">
        <f t="shared" si="10"/>
        <v>0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ht="15.75">
      <c r="A45" s="254" t="s">
        <v>83</v>
      </c>
      <c r="B45" s="255"/>
      <c r="C45" s="255"/>
      <c r="D45" s="256"/>
      <c r="E45" s="113"/>
      <c r="F45" s="113"/>
      <c r="G45" s="113"/>
      <c r="H45" s="119"/>
      <c r="I45" s="113"/>
      <c r="J45" s="113"/>
      <c r="K45" s="113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</row>
    <row r="46" spans="1:22" ht="15.75">
      <c r="A46" s="268" t="s">
        <v>216</v>
      </c>
      <c r="B46" s="268"/>
      <c r="C46" s="268"/>
      <c r="D46" s="268"/>
      <c r="E46" s="186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</row>
    <row r="47" spans="1:22" ht="50.25" customHeight="1">
      <c r="A47" s="260" t="s">
        <v>163</v>
      </c>
      <c r="B47" s="261"/>
      <c r="C47" s="261"/>
      <c r="D47" s="262"/>
      <c r="E47" s="196">
        <f>E49+E50+E51+E52+E53</f>
        <v>195.076</v>
      </c>
      <c r="F47" s="196">
        <f aca="true" t="shared" si="11" ref="F47:K47">F49+F50+F51+F52+F53</f>
        <v>195.076</v>
      </c>
      <c r="G47" s="196">
        <f t="shared" si="11"/>
        <v>192.599</v>
      </c>
      <c r="H47" s="197">
        <f t="shared" si="11"/>
        <v>2.4769999999999994</v>
      </c>
      <c r="I47" s="196">
        <f t="shared" si="11"/>
        <v>136</v>
      </c>
      <c r="J47" s="196">
        <f t="shared" si="11"/>
        <v>30.840000000000003</v>
      </c>
      <c r="K47" s="196">
        <f t="shared" si="11"/>
        <v>0.608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</row>
    <row r="48" spans="1:22" ht="15.75">
      <c r="A48" s="122"/>
      <c r="B48" s="244" t="s">
        <v>83</v>
      </c>
      <c r="C48" s="244"/>
      <c r="D48" s="245"/>
      <c r="E48" s="113"/>
      <c r="F48" s="113"/>
      <c r="G48" s="113"/>
      <c r="H48" s="119"/>
      <c r="I48" s="113"/>
      <c r="J48" s="113"/>
      <c r="K48" s="113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</row>
    <row r="49" spans="1:22" ht="15.75" customHeight="1">
      <c r="A49" s="268" t="s">
        <v>217</v>
      </c>
      <c r="B49" s="268"/>
      <c r="C49" s="268"/>
      <c r="D49" s="268"/>
      <c r="E49" s="186">
        <v>30.102</v>
      </c>
      <c r="F49" s="185">
        <v>30.102</v>
      </c>
      <c r="G49" s="185">
        <v>29.887</v>
      </c>
      <c r="H49" s="184">
        <f>F49-G49</f>
        <v>0.21499999999999986</v>
      </c>
      <c r="I49" s="185">
        <v>14</v>
      </c>
      <c r="J49" s="185">
        <v>4.892</v>
      </c>
      <c r="K49" s="185">
        <v>0.068</v>
      </c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</row>
    <row r="50" spans="1:22" ht="15.75" customHeight="1">
      <c r="A50" s="268" t="s">
        <v>218</v>
      </c>
      <c r="B50" s="268"/>
      <c r="C50" s="268"/>
      <c r="D50" s="268"/>
      <c r="E50" s="186">
        <v>82.521</v>
      </c>
      <c r="F50" s="185">
        <v>82.521</v>
      </c>
      <c r="G50" s="185">
        <v>82.278</v>
      </c>
      <c r="H50" s="185">
        <f>F50-G50</f>
        <v>0.242999999999995</v>
      </c>
      <c r="I50" s="185">
        <v>53</v>
      </c>
      <c r="J50" s="185">
        <v>10.705</v>
      </c>
      <c r="K50" s="185">
        <v>0.243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1:22" ht="15.75" customHeight="1">
      <c r="A51" s="268" t="s">
        <v>219</v>
      </c>
      <c r="B51" s="268"/>
      <c r="C51" s="268"/>
      <c r="D51" s="268"/>
      <c r="E51" s="186">
        <v>8.31</v>
      </c>
      <c r="F51" s="185">
        <v>8.31</v>
      </c>
      <c r="G51" s="185">
        <v>7.903</v>
      </c>
      <c r="H51" s="185">
        <f>F51-G51</f>
        <v>0.4070000000000009</v>
      </c>
      <c r="I51" s="185">
        <v>12</v>
      </c>
      <c r="J51" s="185">
        <v>2.456</v>
      </c>
      <c r="K51" s="185">
        <v>0.08</v>
      </c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</row>
    <row r="52" spans="1:22" ht="15.75" customHeight="1">
      <c r="A52" s="268" t="s">
        <v>220</v>
      </c>
      <c r="B52" s="268"/>
      <c r="C52" s="268"/>
      <c r="D52" s="268"/>
      <c r="E52" s="186">
        <v>14.835</v>
      </c>
      <c r="F52" s="185">
        <v>14.835</v>
      </c>
      <c r="G52" s="185">
        <v>14.231</v>
      </c>
      <c r="H52" s="185">
        <f>F52-G52</f>
        <v>0.604000000000001</v>
      </c>
      <c r="I52" s="185">
        <v>18</v>
      </c>
      <c r="J52" s="185">
        <v>2.89</v>
      </c>
      <c r="K52" s="185">
        <v>0.102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</row>
    <row r="53" spans="1:22" ht="15.75" customHeight="1">
      <c r="A53" s="268" t="s">
        <v>221</v>
      </c>
      <c r="B53" s="268"/>
      <c r="C53" s="268"/>
      <c r="D53" s="268"/>
      <c r="E53" s="187">
        <v>59.308</v>
      </c>
      <c r="F53" s="185">
        <v>59.308</v>
      </c>
      <c r="G53" s="185">
        <v>58.3</v>
      </c>
      <c r="H53" s="185">
        <f>F53-G53</f>
        <v>1.0080000000000027</v>
      </c>
      <c r="I53" s="185">
        <v>39</v>
      </c>
      <c r="J53" s="185">
        <v>9.897</v>
      </c>
      <c r="K53" s="185">
        <v>0.115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1:22" ht="15.75">
      <c r="A54" s="260" t="s">
        <v>164</v>
      </c>
      <c r="B54" s="261"/>
      <c r="C54" s="261"/>
      <c r="D54" s="262"/>
      <c r="E54" s="196">
        <f>E56</f>
        <v>86.311</v>
      </c>
      <c r="F54" s="196">
        <f aca="true" t="shared" si="12" ref="F54:K54">F56</f>
        <v>86.311</v>
      </c>
      <c r="G54" s="196">
        <f t="shared" si="12"/>
        <v>70.298</v>
      </c>
      <c r="H54" s="197">
        <f t="shared" si="12"/>
        <v>16.013000000000005</v>
      </c>
      <c r="I54" s="196">
        <f t="shared" si="12"/>
        <v>94</v>
      </c>
      <c r="J54" s="196">
        <f t="shared" si="12"/>
        <v>23.781</v>
      </c>
      <c r="K54" s="196">
        <f t="shared" si="12"/>
        <v>0.523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1:22" ht="15.75">
      <c r="A55" s="130"/>
      <c r="B55" s="244" t="s">
        <v>83</v>
      </c>
      <c r="C55" s="244"/>
      <c r="D55" s="245"/>
      <c r="E55" s="113"/>
      <c r="F55" s="113"/>
      <c r="G55" s="113"/>
      <c r="H55" s="119"/>
      <c r="I55" s="113"/>
      <c r="J55" s="113"/>
      <c r="K55" s="113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1:22" ht="15.75">
      <c r="A56" s="283" t="s">
        <v>222</v>
      </c>
      <c r="B56" s="284"/>
      <c r="C56" s="284"/>
      <c r="D56" s="285"/>
      <c r="E56" s="186">
        <v>86.311</v>
      </c>
      <c r="F56" s="185">
        <v>86.311</v>
      </c>
      <c r="G56" s="185">
        <v>70.298</v>
      </c>
      <c r="H56" s="185">
        <f>F56-G56</f>
        <v>16.013000000000005</v>
      </c>
      <c r="I56" s="185">
        <v>94</v>
      </c>
      <c r="J56" s="185">
        <v>23.781</v>
      </c>
      <c r="K56" s="185">
        <v>0.523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1:22" ht="15.75">
      <c r="A57" s="260" t="s">
        <v>2</v>
      </c>
      <c r="B57" s="261"/>
      <c r="C57" s="261"/>
      <c r="D57" s="262"/>
      <c r="E57" s="113"/>
      <c r="F57" s="113"/>
      <c r="G57" s="113"/>
      <c r="H57" s="119"/>
      <c r="I57" s="113"/>
      <c r="J57" s="113"/>
      <c r="K57" s="135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2" ht="15.75">
      <c r="A58" s="122"/>
      <c r="B58" s="244" t="s">
        <v>83</v>
      </c>
      <c r="C58" s="244"/>
      <c r="D58" s="245"/>
      <c r="E58" s="190">
        <f>E59+E60+E61+E62</f>
        <v>29.371000000000002</v>
      </c>
      <c r="F58" s="190">
        <f aca="true" t="shared" si="13" ref="F58:K58">F59+F60+F61+F62</f>
        <v>21.47</v>
      </c>
      <c r="G58" s="190">
        <f t="shared" si="13"/>
        <v>20.979</v>
      </c>
      <c r="H58" s="191">
        <f t="shared" si="13"/>
        <v>0.4909999999999992</v>
      </c>
      <c r="I58" s="190">
        <f t="shared" si="13"/>
        <v>50</v>
      </c>
      <c r="J58" s="190">
        <f t="shared" si="13"/>
        <v>10.562999999999999</v>
      </c>
      <c r="K58" s="190">
        <f t="shared" si="13"/>
        <v>0.405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15.75">
      <c r="A59" s="257" t="s">
        <v>223</v>
      </c>
      <c r="B59" s="258"/>
      <c r="C59" s="258"/>
      <c r="D59" s="259"/>
      <c r="E59" s="186">
        <v>0</v>
      </c>
      <c r="F59" s="184">
        <v>2.733</v>
      </c>
      <c r="G59" s="184">
        <v>2.458</v>
      </c>
      <c r="H59" s="184">
        <f>F59-G59</f>
        <v>0.2749999999999999</v>
      </c>
      <c r="I59" s="185">
        <v>4</v>
      </c>
      <c r="J59" s="184">
        <v>0.903</v>
      </c>
      <c r="K59" s="185">
        <v>0.078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2" ht="15.75">
      <c r="A60" s="257" t="s">
        <v>224</v>
      </c>
      <c r="B60" s="266"/>
      <c r="C60" s="266"/>
      <c r="D60" s="267"/>
      <c r="E60" s="186">
        <v>12.404</v>
      </c>
      <c r="F60" s="184">
        <v>11.023</v>
      </c>
      <c r="G60" s="184">
        <v>10.422</v>
      </c>
      <c r="H60" s="184">
        <f>F60-G60</f>
        <v>0.6009999999999991</v>
      </c>
      <c r="I60" s="185">
        <v>26</v>
      </c>
      <c r="J60" s="184">
        <v>5.382</v>
      </c>
      <c r="K60" s="185">
        <v>0.101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ht="15.75">
      <c r="A61" s="268" t="s">
        <v>225</v>
      </c>
      <c r="B61" s="268"/>
      <c r="C61" s="268"/>
      <c r="D61" s="268"/>
      <c r="E61" s="186">
        <v>1.862</v>
      </c>
      <c r="F61" s="184">
        <v>1.862</v>
      </c>
      <c r="G61" s="185">
        <v>1.689</v>
      </c>
      <c r="H61" s="185">
        <f>F61-G61</f>
        <v>0.17300000000000004</v>
      </c>
      <c r="I61" s="185">
        <v>1</v>
      </c>
      <c r="J61" s="185">
        <v>0.422</v>
      </c>
      <c r="K61" s="185">
        <v>0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2" ht="16.5" thickBot="1">
      <c r="A62" s="257" t="s">
        <v>226</v>
      </c>
      <c r="B62" s="258"/>
      <c r="C62" s="258"/>
      <c r="D62" s="259"/>
      <c r="E62" s="186">
        <v>15.105</v>
      </c>
      <c r="F62" s="185">
        <v>5.852</v>
      </c>
      <c r="G62" s="185">
        <v>6.41</v>
      </c>
      <c r="H62" s="185">
        <f>F62-G62</f>
        <v>-0.5579999999999998</v>
      </c>
      <c r="I62" s="185">
        <v>19</v>
      </c>
      <c r="J62" s="185">
        <v>3.856</v>
      </c>
      <c r="K62" s="185">
        <v>0.226</v>
      </c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36" customHeight="1" thickBot="1" thickTop="1">
      <c r="A63" s="251" t="s">
        <v>162</v>
      </c>
      <c r="B63" s="252"/>
      <c r="C63" s="252"/>
      <c r="D63" s="253"/>
      <c r="E63" s="198">
        <f aca="true" t="shared" si="14" ref="E63:K63">E58+E54+E47+E44+E40+E29+E18+E7</f>
        <v>2164.3540000000003</v>
      </c>
      <c r="F63" s="199">
        <f t="shared" si="14"/>
        <v>2158.806</v>
      </c>
      <c r="G63" s="199">
        <f t="shared" si="14"/>
        <v>1839.902</v>
      </c>
      <c r="H63" s="200">
        <f t="shared" si="14"/>
        <v>318.90399999999994</v>
      </c>
      <c r="I63" s="199">
        <f t="shared" si="14"/>
        <v>1344</v>
      </c>
      <c r="J63" s="200">
        <f t="shared" si="14"/>
        <v>431.538</v>
      </c>
      <c r="K63" s="199">
        <f t="shared" si="14"/>
        <v>13.636999999999999</v>
      </c>
      <c r="L63" s="116"/>
      <c r="M63" s="116"/>
      <c r="N63" s="137"/>
      <c r="O63" s="116"/>
      <c r="P63" s="116"/>
      <c r="Q63" s="116"/>
      <c r="R63" s="116"/>
      <c r="S63" s="116"/>
      <c r="T63" s="116"/>
      <c r="U63" s="116"/>
      <c r="V63" s="116"/>
    </row>
    <row r="64" spans="1:22" ht="18.75" customHeight="1" thickTop="1">
      <c r="A64" s="182"/>
      <c r="B64" s="182"/>
      <c r="C64" s="182"/>
      <c r="D64" s="182"/>
      <c r="E64" s="201"/>
      <c r="F64" s="202"/>
      <c r="G64" s="202" t="s">
        <v>14</v>
      </c>
      <c r="H64" s="203">
        <f>H62+H61+H40+H37+H62</f>
        <v>-5.565999999999998</v>
      </c>
      <c r="I64" s="202"/>
      <c r="J64" s="203"/>
      <c r="K64" s="202"/>
      <c r="L64" s="116"/>
      <c r="M64" s="116"/>
      <c r="N64" s="137"/>
      <c r="O64" s="116"/>
      <c r="P64" s="116"/>
      <c r="Q64" s="116"/>
      <c r="R64" s="116"/>
      <c r="S64" s="116"/>
      <c r="T64" s="116"/>
      <c r="U64" s="116"/>
      <c r="V64" s="116"/>
    </row>
    <row r="65" spans="1:22" ht="36" customHeight="1">
      <c r="A65" s="182"/>
      <c r="B65" s="182"/>
      <c r="C65" s="182"/>
      <c r="D65" s="204" t="s">
        <v>227</v>
      </c>
      <c r="E65" s="201"/>
      <c r="F65" s="202"/>
      <c r="G65" s="202"/>
      <c r="H65" s="249" t="s">
        <v>228</v>
      </c>
      <c r="I65" s="250"/>
      <c r="J65" s="203"/>
      <c r="K65" s="202"/>
      <c r="L65" s="116"/>
      <c r="M65" s="116"/>
      <c r="N65" s="137"/>
      <c r="O65" s="116"/>
      <c r="P65" s="116"/>
      <c r="Q65" s="116"/>
      <c r="R65" s="116"/>
      <c r="S65" s="116"/>
      <c r="T65" s="116"/>
      <c r="U65" s="116"/>
      <c r="V65" s="116"/>
    </row>
    <row r="66" spans="1:22" ht="36" customHeight="1">
      <c r="A66" s="182"/>
      <c r="B66" s="182"/>
      <c r="C66" s="182"/>
      <c r="D66" s="182"/>
      <c r="E66" s="205" t="s">
        <v>229</v>
      </c>
      <c r="F66" s="202">
        <f>F58+F52+F51+F50+F53+F40+F37+F33+F23+F22+F14+F13+F12+F10+F11</f>
        <v>934.355</v>
      </c>
      <c r="G66" s="202">
        <f>G58+G52+G51+G50+G53+G40+G37+G33+G23+G22+G14+G13+G12+G10+G11</f>
        <v>914.049</v>
      </c>
      <c r="H66" s="233">
        <f>H58+H52+H51+H50+H53+H40+H37+H33+H23+H22+H14+H13+H12+H10+H11</f>
        <v>20.305999999999994</v>
      </c>
      <c r="I66" s="202"/>
      <c r="J66" s="203"/>
      <c r="K66" s="202"/>
      <c r="L66" s="116"/>
      <c r="M66" s="116"/>
      <c r="N66" s="137"/>
      <c r="O66" s="116"/>
      <c r="P66" s="116"/>
      <c r="Q66" s="116"/>
      <c r="R66" s="116"/>
      <c r="S66" s="116"/>
      <c r="T66" s="116"/>
      <c r="U66" s="116"/>
      <c r="V66" s="116"/>
    </row>
    <row r="67" spans="1:22" ht="12.75" customHeight="1">
      <c r="A67" s="117"/>
      <c r="B67" s="117"/>
      <c r="C67" s="117"/>
      <c r="D67" s="117"/>
      <c r="E67" s="116"/>
      <c r="F67" s="116"/>
      <c r="G67" s="116"/>
      <c r="H67" s="118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5.75">
      <c r="A68" s="117"/>
      <c r="B68" s="117"/>
      <c r="C68" s="117"/>
      <c r="D68" s="117"/>
      <c r="E68" s="116"/>
      <c r="F68" s="116"/>
      <c r="G68" s="116"/>
      <c r="H68" s="118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5.75">
      <c r="A69" s="117"/>
      <c r="B69" s="117"/>
      <c r="C69" s="117"/>
      <c r="D69" s="117"/>
      <c r="E69" s="116"/>
      <c r="F69" s="116"/>
      <c r="G69" s="116"/>
      <c r="H69" s="118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15.75">
      <c r="A70" s="117"/>
      <c r="B70" s="117"/>
      <c r="C70" s="117"/>
      <c r="D70" s="117"/>
      <c r="E70" s="116"/>
      <c r="F70" s="116"/>
      <c r="G70" s="116"/>
      <c r="H70" s="118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5.75">
      <c r="A71" s="117"/>
      <c r="B71" s="117"/>
      <c r="C71" s="117"/>
      <c r="D71" s="117"/>
      <c r="E71" s="116"/>
      <c r="F71" s="116"/>
      <c r="G71" s="116"/>
      <c r="H71" s="118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5.75">
      <c r="A72" s="117"/>
      <c r="B72" s="117"/>
      <c r="C72" s="117"/>
      <c r="D72" s="117"/>
      <c r="E72" s="116"/>
      <c r="F72" s="116"/>
      <c r="G72" s="116"/>
      <c r="H72" s="118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5.75">
      <c r="A73" s="117"/>
      <c r="B73" s="117"/>
      <c r="C73" s="117"/>
      <c r="D73" s="117"/>
      <c r="E73" s="116"/>
      <c r="F73" s="116"/>
      <c r="G73" s="116"/>
      <c r="H73" s="118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5.75">
      <c r="A74" s="117"/>
      <c r="B74" s="117"/>
      <c r="C74" s="117"/>
      <c r="D74" s="117"/>
      <c r="E74" s="116"/>
      <c r="F74" s="116"/>
      <c r="G74" s="116"/>
      <c r="H74" s="118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5.75">
      <c r="A75" s="117"/>
      <c r="B75" s="117"/>
      <c r="C75" s="117"/>
      <c r="D75" s="117"/>
      <c r="E75" s="116"/>
      <c r="F75" s="116"/>
      <c r="G75" s="116"/>
      <c r="H75" s="118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5.75">
      <c r="A76" s="117"/>
      <c r="B76" s="117"/>
      <c r="C76" s="117"/>
      <c r="D76" s="117"/>
      <c r="E76" s="116"/>
      <c r="F76" s="116"/>
      <c r="G76" s="116"/>
      <c r="H76" s="118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5.75">
      <c r="A77" s="117"/>
      <c r="B77" s="117"/>
      <c r="C77" s="117"/>
      <c r="D77" s="117"/>
      <c r="E77" s="116"/>
      <c r="F77" s="116"/>
      <c r="G77" s="116"/>
      <c r="H77" s="118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5.75">
      <c r="A78" s="117"/>
      <c r="B78" s="117"/>
      <c r="C78" s="117"/>
      <c r="D78" s="117"/>
      <c r="E78" s="116"/>
      <c r="F78" s="116"/>
      <c r="G78" s="116"/>
      <c r="H78" s="118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5.75">
      <c r="A79" s="117"/>
      <c r="B79" s="117"/>
      <c r="C79" s="117"/>
      <c r="D79" s="117"/>
      <c r="E79" s="116"/>
      <c r="F79" s="116"/>
      <c r="G79" s="116"/>
      <c r="H79" s="118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</sheetData>
  <sheetProtection/>
  <mergeCells count="58">
    <mergeCell ref="A50:D50"/>
    <mergeCell ref="A52:D52"/>
    <mergeCell ref="A53:D53"/>
    <mergeCell ref="A56:D56"/>
    <mergeCell ref="A17:D17"/>
    <mergeCell ref="A22:D22"/>
    <mergeCell ref="A23:D23"/>
    <mergeCell ref="A27:D27"/>
    <mergeCell ref="A33:D33"/>
    <mergeCell ref="A37:D37"/>
    <mergeCell ref="B30:D30"/>
    <mergeCell ref="A31:D31"/>
    <mergeCell ref="B32:D32"/>
    <mergeCell ref="A10:D10"/>
    <mergeCell ref="A11:D11"/>
    <mergeCell ref="A12:D12"/>
    <mergeCell ref="A13:D13"/>
    <mergeCell ref="A14:D14"/>
    <mergeCell ref="A6:D6"/>
    <mergeCell ref="A18:D18"/>
    <mergeCell ref="B19:D19"/>
    <mergeCell ref="A29:D29"/>
    <mergeCell ref="F1:K1"/>
    <mergeCell ref="A3:K3"/>
    <mergeCell ref="A4:K4"/>
    <mergeCell ref="J5:K5"/>
    <mergeCell ref="A20:D20"/>
    <mergeCell ref="B21:D21"/>
    <mergeCell ref="B55:D55"/>
    <mergeCell ref="A61:D61"/>
    <mergeCell ref="A43:D43"/>
    <mergeCell ref="A42:D42"/>
    <mergeCell ref="A35:D35"/>
    <mergeCell ref="B36:D36"/>
    <mergeCell ref="A51:D51"/>
    <mergeCell ref="A59:D59"/>
    <mergeCell ref="A46:D46"/>
    <mergeCell ref="A49:D49"/>
    <mergeCell ref="A7:D7"/>
    <mergeCell ref="A25:D25"/>
    <mergeCell ref="A44:D44"/>
    <mergeCell ref="A47:D47"/>
    <mergeCell ref="A8:D8"/>
    <mergeCell ref="A60:D60"/>
    <mergeCell ref="A40:D40"/>
    <mergeCell ref="A45:D45"/>
    <mergeCell ref="A57:D57"/>
    <mergeCell ref="B48:D48"/>
    <mergeCell ref="B9:D9"/>
    <mergeCell ref="A15:D15"/>
    <mergeCell ref="B16:D16"/>
    <mergeCell ref="H65:I65"/>
    <mergeCell ref="B26:D26"/>
    <mergeCell ref="B58:D58"/>
    <mergeCell ref="A63:D63"/>
    <mergeCell ref="A41:D41"/>
    <mergeCell ref="A62:D62"/>
    <mergeCell ref="A54:D54"/>
  </mergeCells>
  <printOptions horizontalCentered="1"/>
  <pageMargins left="0.3937007874015748" right="0.3937007874015748" top="0.3937007874015748" bottom="0.3937007874015748" header="0" footer="0"/>
  <pageSetup fitToHeight="2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8"/>
  <sheetViews>
    <sheetView view="pageBreakPreview" zoomScale="60" zoomScaleNormal="60" zoomScalePageLayoutView="0" workbookViewId="0" topLeftCell="A19">
      <selection activeCell="I42" sqref="I42"/>
    </sheetView>
  </sheetViews>
  <sheetFormatPr defaultColWidth="9.00390625" defaultRowHeight="12.75"/>
  <cols>
    <col min="1" max="1" width="94.25390625" style="0" customWidth="1"/>
    <col min="2" max="2" width="31.75390625" style="0" customWidth="1"/>
    <col min="3" max="3" width="24.25390625" style="0" customWidth="1"/>
    <col min="4" max="4" width="21.875" style="0" customWidth="1"/>
    <col min="5" max="5" width="33.125" style="0" customWidth="1"/>
    <col min="6" max="6" width="24.125" style="0" customWidth="1"/>
    <col min="7" max="7" width="21.375" style="0" customWidth="1"/>
    <col min="8" max="8" width="23.875" style="0" customWidth="1"/>
    <col min="9" max="9" width="30.75390625" style="0" customWidth="1"/>
  </cols>
  <sheetData>
    <row r="1" spans="6:10" ht="26.25">
      <c r="F1" s="138"/>
      <c r="G1" s="138"/>
      <c r="H1" s="138"/>
      <c r="I1" s="163" t="s">
        <v>158</v>
      </c>
      <c r="J1" s="138"/>
    </row>
    <row r="2" spans="1:9" ht="96.75" customHeight="1">
      <c r="A2" s="305" t="s">
        <v>146</v>
      </c>
      <c r="B2" s="305"/>
      <c r="C2" s="305"/>
      <c r="D2" s="305"/>
      <c r="E2" s="305"/>
      <c r="F2" s="305"/>
      <c r="G2" s="305"/>
      <c r="H2" s="305"/>
      <c r="I2" s="305"/>
    </row>
    <row r="3" spans="1:9" ht="20.25">
      <c r="A3" s="306" t="s">
        <v>258</v>
      </c>
      <c r="B3" s="306"/>
      <c r="C3" s="306"/>
      <c r="D3" s="306"/>
      <c r="E3" s="306"/>
      <c r="F3" s="306"/>
      <c r="G3" s="306"/>
      <c r="H3" s="306"/>
      <c r="I3" s="306"/>
    </row>
    <row r="4" ht="12.75">
      <c r="B4" s="54"/>
    </row>
    <row r="5" spans="1:23" ht="97.5" customHeight="1">
      <c r="A5" s="307" t="s">
        <v>115</v>
      </c>
      <c r="B5" s="308" t="s">
        <v>3</v>
      </c>
      <c r="C5" s="310" t="s">
        <v>85</v>
      </c>
      <c r="D5" s="311"/>
      <c r="E5" s="312"/>
      <c r="F5" s="319" t="s">
        <v>86</v>
      </c>
      <c r="G5" s="319" t="s">
        <v>87</v>
      </c>
      <c r="H5" s="319"/>
      <c r="I5" s="320" t="s">
        <v>159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5.75">
      <c r="A6" s="307"/>
      <c r="B6" s="308"/>
      <c r="C6" s="313"/>
      <c r="D6" s="314"/>
      <c r="E6" s="315"/>
      <c r="F6" s="319"/>
      <c r="G6" s="302" t="s">
        <v>88</v>
      </c>
      <c r="H6" s="302" t="s">
        <v>89</v>
      </c>
      <c r="I6" s="321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5.75">
      <c r="A7" s="307"/>
      <c r="B7" s="309"/>
      <c r="C7" s="316"/>
      <c r="D7" s="317"/>
      <c r="E7" s="318"/>
      <c r="F7" s="319"/>
      <c r="G7" s="303"/>
      <c r="H7" s="303"/>
      <c r="I7" s="321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05">
      <c r="A8" s="307"/>
      <c r="B8" s="309"/>
      <c r="C8" s="168" t="s">
        <v>5</v>
      </c>
      <c r="D8" s="168" t="s">
        <v>90</v>
      </c>
      <c r="E8" s="168" t="s">
        <v>91</v>
      </c>
      <c r="F8" s="319"/>
      <c r="G8" s="304"/>
      <c r="H8" s="304"/>
      <c r="I8" s="32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52.5">
      <c r="A9" s="169" t="s">
        <v>92</v>
      </c>
      <c r="B9" s="170" t="s">
        <v>93</v>
      </c>
      <c r="C9" s="171">
        <v>1</v>
      </c>
      <c r="D9" s="171">
        <v>2</v>
      </c>
      <c r="E9" s="171">
        <v>3</v>
      </c>
      <c r="F9" s="171">
        <v>4</v>
      </c>
      <c r="G9" s="172">
        <v>5</v>
      </c>
      <c r="H9" s="172">
        <v>6</v>
      </c>
      <c r="I9" s="173" t="s">
        <v>116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27">
      <c r="A10" s="291" t="s">
        <v>94</v>
      </c>
      <c r="B10" s="292"/>
      <c r="C10" s="292"/>
      <c r="D10" s="292"/>
      <c r="E10" s="292"/>
      <c r="F10" s="292"/>
      <c r="G10" s="292"/>
      <c r="H10" s="292"/>
      <c r="I10" s="293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9" ht="27">
      <c r="A11" s="294" t="s">
        <v>135</v>
      </c>
      <c r="B11" s="295"/>
      <c r="C11" s="295"/>
      <c r="D11" s="295"/>
      <c r="E11" s="295"/>
      <c r="F11" s="295"/>
      <c r="G11" s="295"/>
      <c r="H11" s="295"/>
      <c r="I11" s="296"/>
    </row>
    <row r="12" spans="1:9" ht="57" customHeight="1">
      <c r="A12" s="56" t="s">
        <v>138</v>
      </c>
      <c r="B12" s="57" t="s">
        <v>141</v>
      </c>
      <c r="C12" s="58"/>
      <c r="D12" s="58"/>
      <c r="E12" s="58"/>
      <c r="F12" s="91"/>
      <c r="G12" s="59"/>
      <c r="H12" s="59"/>
      <c r="I12" s="87"/>
    </row>
    <row r="13" spans="1:9" ht="26.25">
      <c r="A13" s="60" t="s">
        <v>139</v>
      </c>
      <c r="B13" s="61" t="s">
        <v>142</v>
      </c>
      <c r="C13" s="62"/>
      <c r="D13" s="62"/>
      <c r="E13" s="62"/>
      <c r="F13" s="92"/>
      <c r="G13" s="64"/>
      <c r="H13" s="64"/>
      <c r="I13" s="88"/>
    </row>
    <row r="14" spans="1:9" ht="26.25">
      <c r="A14" s="65" t="s">
        <v>230</v>
      </c>
      <c r="B14" s="66" t="s">
        <v>231</v>
      </c>
      <c r="C14" s="62" t="s">
        <v>95</v>
      </c>
      <c r="D14" s="62">
        <v>251.4</v>
      </c>
      <c r="E14" s="62">
        <v>188.3</v>
      </c>
      <c r="F14" s="63">
        <v>168.14</v>
      </c>
      <c r="G14" s="64">
        <f>D14*F14</f>
        <v>42270.396</v>
      </c>
      <c r="H14" s="64">
        <f>E14*F14</f>
        <v>31660.762</v>
      </c>
      <c r="I14" s="217">
        <f>G14/H14*100</f>
        <v>133.51035581518852</v>
      </c>
    </row>
    <row r="15" spans="1:9" ht="26.25">
      <c r="A15" s="60" t="s">
        <v>140</v>
      </c>
      <c r="B15" s="61" t="s">
        <v>143</v>
      </c>
      <c r="C15" s="62"/>
      <c r="D15" s="62"/>
      <c r="E15" s="62"/>
      <c r="F15" s="92"/>
      <c r="G15" s="64"/>
      <c r="H15" s="64"/>
      <c r="I15" s="88"/>
    </row>
    <row r="16" spans="1:9" ht="26.25">
      <c r="A16" s="68" t="s">
        <v>232</v>
      </c>
      <c r="B16" s="69" t="s">
        <v>233</v>
      </c>
      <c r="C16" s="70" t="s">
        <v>96</v>
      </c>
      <c r="D16" s="70">
        <v>554089</v>
      </c>
      <c r="E16" s="70">
        <v>491288</v>
      </c>
      <c r="F16" s="206">
        <v>1.30368</v>
      </c>
      <c r="G16" s="71">
        <f>D16*F16</f>
        <v>722354.74752</v>
      </c>
      <c r="H16" s="71">
        <f>E16*F16</f>
        <v>640482.33984</v>
      </c>
      <c r="I16" s="218">
        <f>G16/H16*100</f>
        <v>112.78292976828254</v>
      </c>
    </row>
    <row r="17" spans="1:9" ht="26.25">
      <c r="A17" s="93" t="s">
        <v>97</v>
      </c>
      <c r="B17" s="72"/>
      <c r="C17" s="86" t="s">
        <v>114</v>
      </c>
      <c r="D17" s="73" t="s">
        <v>114</v>
      </c>
      <c r="E17" s="73" t="s">
        <v>114</v>
      </c>
      <c r="F17" s="74" t="s">
        <v>114</v>
      </c>
      <c r="G17" s="75">
        <f>G14+G16</f>
        <v>764625.1435199999</v>
      </c>
      <c r="H17" s="75">
        <f>H14+H16</f>
        <v>672143.10184</v>
      </c>
      <c r="I17" s="223">
        <f>G17/H17*100</f>
        <v>113.7592785564308</v>
      </c>
    </row>
    <row r="18" spans="1:9" ht="27">
      <c r="A18" s="294" t="s">
        <v>136</v>
      </c>
      <c r="B18" s="297"/>
      <c r="C18" s="297"/>
      <c r="D18" s="297"/>
      <c r="E18" s="297"/>
      <c r="F18" s="297"/>
      <c r="G18" s="297"/>
      <c r="H18" s="297"/>
      <c r="I18" s="298"/>
    </row>
    <row r="19" spans="1:9" ht="26.25">
      <c r="A19" s="56" t="s">
        <v>144</v>
      </c>
      <c r="B19" s="57" t="s">
        <v>145</v>
      </c>
      <c r="C19" s="58"/>
      <c r="D19" s="58"/>
      <c r="E19" s="58"/>
      <c r="F19" s="92"/>
      <c r="G19" s="59"/>
      <c r="H19" s="59"/>
      <c r="I19" s="87"/>
    </row>
    <row r="20" spans="1:9" ht="52.5">
      <c r="A20" s="207" t="s">
        <v>234</v>
      </c>
      <c r="B20" s="208" t="s">
        <v>235</v>
      </c>
      <c r="C20" s="62"/>
      <c r="D20" s="62"/>
      <c r="E20" s="62"/>
      <c r="F20" s="112" t="s">
        <v>202</v>
      </c>
      <c r="G20" s="64"/>
      <c r="H20" s="64"/>
      <c r="I20" s="88"/>
    </row>
    <row r="21" spans="1:9" ht="26.25">
      <c r="A21" s="65" t="s">
        <v>236</v>
      </c>
      <c r="B21" s="66" t="s">
        <v>237</v>
      </c>
      <c r="C21" s="62" t="s">
        <v>96</v>
      </c>
      <c r="D21" s="62">
        <v>231.2</v>
      </c>
      <c r="E21" s="62">
        <v>222.4</v>
      </c>
      <c r="F21" s="63">
        <v>29.03</v>
      </c>
      <c r="G21" s="64">
        <f>D21*F21</f>
        <v>6711.736</v>
      </c>
      <c r="H21" s="64">
        <f>E21*F21</f>
        <v>6456.272000000001</v>
      </c>
      <c r="I21" s="217">
        <f>G21/H21*100</f>
        <v>103.95683453237407</v>
      </c>
    </row>
    <row r="22" spans="1:9" ht="26.25">
      <c r="A22" s="65" t="s">
        <v>238</v>
      </c>
      <c r="B22" s="66" t="s">
        <v>239</v>
      </c>
      <c r="C22" s="62" t="s">
        <v>96</v>
      </c>
      <c r="D22" s="209">
        <v>3.8</v>
      </c>
      <c r="E22" s="209">
        <v>3.2</v>
      </c>
      <c r="F22" s="63">
        <v>10.3</v>
      </c>
      <c r="G22" s="64">
        <f>D22*F22</f>
        <v>39.14</v>
      </c>
      <c r="H22" s="64">
        <f>E22*F22</f>
        <v>32.96</v>
      </c>
      <c r="I22" s="217">
        <f>G22/H22*100</f>
        <v>118.75</v>
      </c>
    </row>
    <row r="23" spans="1:9" ht="26.25">
      <c r="A23" s="207" t="s">
        <v>240</v>
      </c>
      <c r="B23" s="66" t="s">
        <v>241</v>
      </c>
      <c r="C23" s="62"/>
      <c r="D23" s="62"/>
      <c r="E23" s="62"/>
      <c r="F23" s="112" t="s">
        <v>202</v>
      </c>
      <c r="G23" s="64"/>
      <c r="H23" s="64"/>
      <c r="I23" s="88"/>
    </row>
    <row r="24" spans="1:9" ht="52.5">
      <c r="A24" s="65" t="s">
        <v>242</v>
      </c>
      <c r="B24" s="66" t="s">
        <v>243</v>
      </c>
      <c r="C24" s="62" t="s">
        <v>244</v>
      </c>
      <c r="D24" s="209">
        <v>0.19412</v>
      </c>
      <c r="E24" s="209">
        <v>0.193662</v>
      </c>
      <c r="F24" s="63">
        <v>272.37</v>
      </c>
      <c r="G24" s="219">
        <f>D24*F24</f>
        <v>52.8724644</v>
      </c>
      <c r="H24" s="219">
        <f>E24*F24</f>
        <v>52.74771894</v>
      </c>
      <c r="I24" s="217">
        <f>G24/H24*100</f>
        <v>100.23649451105534</v>
      </c>
    </row>
    <row r="25" spans="1:9" ht="27.75">
      <c r="A25" s="94" t="s">
        <v>97</v>
      </c>
      <c r="B25" s="89" t="s">
        <v>114</v>
      </c>
      <c r="C25" s="73" t="s">
        <v>114</v>
      </c>
      <c r="D25" s="73" t="s">
        <v>114</v>
      </c>
      <c r="E25" s="73" t="s">
        <v>114</v>
      </c>
      <c r="F25" s="74" t="s">
        <v>114</v>
      </c>
      <c r="G25" s="222">
        <f>G21+G22+G24</f>
        <v>6803.748464400001</v>
      </c>
      <c r="H25" s="222">
        <f>H21+H22+H24</f>
        <v>6541.979718940001</v>
      </c>
      <c r="I25" s="223">
        <f>G25/H25*100</f>
        <v>104.00136895414305</v>
      </c>
    </row>
    <row r="26" spans="1:9" ht="27">
      <c r="A26" s="299" t="s">
        <v>137</v>
      </c>
      <c r="B26" s="300"/>
      <c r="C26" s="300"/>
      <c r="D26" s="300"/>
      <c r="E26" s="300"/>
      <c r="F26" s="300"/>
      <c r="G26" s="300"/>
      <c r="H26" s="300"/>
      <c r="I26" s="301"/>
    </row>
    <row r="27" spans="1:9" ht="72" customHeight="1">
      <c r="A27" s="207" t="s">
        <v>245</v>
      </c>
      <c r="B27" s="66" t="s">
        <v>246</v>
      </c>
      <c r="C27" s="62"/>
      <c r="D27" s="62"/>
      <c r="E27" s="58"/>
      <c r="F27" s="63" t="s">
        <v>202</v>
      </c>
      <c r="G27" s="59"/>
      <c r="H27" s="59"/>
      <c r="I27" s="87"/>
    </row>
    <row r="28" spans="1:9" ht="32.25" customHeight="1">
      <c r="A28" s="65" t="s">
        <v>247</v>
      </c>
      <c r="B28" s="66" t="s">
        <v>248</v>
      </c>
      <c r="C28" s="62" t="s">
        <v>249</v>
      </c>
      <c r="D28" s="209">
        <v>43.1</v>
      </c>
      <c r="E28" s="209">
        <v>41.9</v>
      </c>
      <c r="F28" s="63">
        <v>958.2</v>
      </c>
      <c r="G28" s="210">
        <f>D28*F28</f>
        <v>41298.420000000006</v>
      </c>
      <c r="H28" s="210">
        <f>E28*F28</f>
        <v>40148.58</v>
      </c>
      <c r="I28" s="220">
        <f>G28/H28*100</f>
        <v>102.8639618138425</v>
      </c>
    </row>
    <row r="29" spans="1:9" ht="62.25" customHeight="1">
      <c r="A29" s="95" t="s">
        <v>177</v>
      </c>
      <c r="B29" s="90" t="s">
        <v>114</v>
      </c>
      <c r="C29" s="73" t="s">
        <v>114</v>
      </c>
      <c r="D29" s="73" t="s">
        <v>114</v>
      </c>
      <c r="E29" s="73" t="s">
        <v>114</v>
      </c>
      <c r="F29" s="73" t="s">
        <v>114</v>
      </c>
      <c r="G29" s="75">
        <f>G28+G25+G17</f>
        <v>812727.3119843999</v>
      </c>
      <c r="H29" s="75">
        <f>H28+H25+H17</f>
        <v>718833.6615589401</v>
      </c>
      <c r="I29" s="223">
        <f>G29/H29*100</f>
        <v>113.06194401383931</v>
      </c>
    </row>
    <row r="30" spans="1:9" ht="36" customHeight="1">
      <c r="A30" s="294" t="s">
        <v>250</v>
      </c>
      <c r="B30" s="297"/>
      <c r="C30" s="297"/>
      <c r="D30" s="297"/>
      <c r="E30" s="297"/>
      <c r="F30" s="297"/>
      <c r="G30" s="297"/>
      <c r="H30" s="297"/>
      <c r="I30" s="298"/>
    </row>
    <row r="31" spans="1:9" ht="33.75" customHeight="1">
      <c r="A31" s="214" t="s">
        <v>251</v>
      </c>
      <c r="B31" s="215" t="s">
        <v>252</v>
      </c>
      <c r="C31" s="58"/>
      <c r="D31" s="58"/>
      <c r="E31" s="211"/>
      <c r="F31" s="211"/>
      <c r="G31" s="212"/>
      <c r="H31" s="212"/>
      <c r="I31" s="213"/>
    </row>
    <row r="32" spans="1:9" ht="45.75" customHeight="1">
      <c r="A32" s="76" t="s">
        <v>253</v>
      </c>
      <c r="B32" s="66" t="s">
        <v>254</v>
      </c>
      <c r="C32" s="67" t="s">
        <v>255</v>
      </c>
      <c r="D32" s="209">
        <v>978.1</v>
      </c>
      <c r="E32" s="209">
        <v>963.81</v>
      </c>
      <c r="F32" s="63">
        <v>509.11</v>
      </c>
      <c r="G32" s="212">
        <f>D32*F32</f>
        <v>497960.49100000004</v>
      </c>
      <c r="H32" s="212">
        <f>E32*F32</f>
        <v>490685.3091</v>
      </c>
      <c r="I32" s="221">
        <f>G32/H32*100</f>
        <v>101.48265737022857</v>
      </c>
    </row>
    <row r="33" spans="1:9" ht="31.5" customHeight="1">
      <c r="A33" s="94" t="s">
        <v>97</v>
      </c>
      <c r="B33" s="89" t="s">
        <v>114</v>
      </c>
      <c r="C33" s="73" t="s">
        <v>114</v>
      </c>
      <c r="D33" s="73" t="s">
        <v>114</v>
      </c>
      <c r="E33" s="73" t="s">
        <v>114</v>
      </c>
      <c r="F33" s="74" t="s">
        <v>114</v>
      </c>
      <c r="G33" s="212"/>
      <c r="H33" s="212"/>
      <c r="I33" s="213"/>
    </row>
    <row r="34" spans="1:9" ht="27">
      <c r="A34" s="286" t="s">
        <v>190</v>
      </c>
      <c r="B34" s="287"/>
      <c r="C34" s="287"/>
      <c r="D34" s="287"/>
      <c r="E34" s="287"/>
      <c r="F34" s="287"/>
      <c r="G34" s="287"/>
      <c r="H34" s="287"/>
      <c r="I34" s="288"/>
    </row>
    <row r="35" spans="1:9" ht="26.25">
      <c r="A35" s="151" t="s">
        <v>178</v>
      </c>
      <c r="B35" s="152"/>
      <c r="C35" s="58" t="s">
        <v>96</v>
      </c>
      <c r="D35" s="58">
        <v>28625</v>
      </c>
      <c r="E35" s="216">
        <v>29839</v>
      </c>
      <c r="F35" s="153" t="s">
        <v>179</v>
      </c>
      <c r="G35" s="154"/>
      <c r="H35" s="154"/>
      <c r="I35" s="155"/>
    </row>
    <row r="36" spans="1:9" ht="26.25">
      <c r="A36" s="156" t="s">
        <v>180</v>
      </c>
      <c r="B36" s="157"/>
      <c r="C36" s="62" t="s">
        <v>96</v>
      </c>
      <c r="D36" s="62">
        <v>160.2</v>
      </c>
      <c r="E36" s="209">
        <v>816</v>
      </c>
      <c r="F36" s="63" t="s">
        <v>181</v>
      </c>
      <c r="G36" s="158"/>
      <c r="H36" s="158"/>
      <c r="I36" s="159"/>
    </row>
    <row r="37" spans="1:9" ht="26.25">
      <c r="A37" s="76" t="s">
        <v>182</v>
      </c>
      <c r="B37" s="157"/>
      <c r="C37" s="62" t="s">
        <v>96</v>
      </c>
      <c r="D37" s="62">
        <v>0</v>
      </c>
      <c r="E37" s="209">
        <v>12.1</v>
      </c>
      <c r="F37" s="63" t="s">
        <v>183</v>
      </c>
      <c r="G37" s="158"/>
      <c r="H37" s="158"/>
      <c r="I37" s="159"/>
    </row>
    <row r="38" spans="1:9" ht="26.25">
      <c r="A38" s="76" t="s">
        <v>184</v>
      </c>
      <c r="B38" s="157"/>
      <c r="C38" s="62" t="s">
        <v>96</v>
      </c>
      <c r="D38" s="62">
        <v>83.6</v>
      </c>
      <c r="E38" s="209">
        <v>140.9</v>
      </c>
      <c r="F38" s="63" t="s">
        <v>185</v>
      </c>
      <c r="G38" s="158"/>
      <c r="H38" s="158"/>
      <c r="I38" s="159"/>
    </row>
    <row r="39" spans="1:9" ht="26.25">
      <c r="A39" s="76" t="s">
        <v>186</v>
      </c>
      <c r="B39" s="157"/>
      <c r="C39" s="62" t="s">
        <v>96</v>
      </c>
      <c r="D39" s="62">
        <v>3200.5</v>
      </c>
      <c r="E39" s="209">
        <v>3096.2</v>
      </c>
      <c r="F39" s="63" t="s">
        <v>187</v>
      </c>
      <c r="G39" s="158"/>
      <c r="H39" s="158"/>
      <c r="I39" s="159"/>
    </row>
    <row r="40" spans="1:9" ht="26.25">
      <c r="A40" s="76" t="s">
        <v>188</v>
      </c>
      <c r="B40" s="157"/>
      <c r="C40" s="62" t="s">
        <v>98</v>
      </c>
      <c r="D40" s="62"/>
      <c r="E40" s="62">
        <v>0</v>
      </c>
      <c r="F40" s="63" t="s">
        <v>189</v>
      </c>
      <c r="G40" s="158"/>
      <c r="H40" s="158"/>
      <c r="I40" s="159"/>
    </row>
    <row r="41" spans="1:9" ht="27.75">
      <c r="A41" s="94" t="s">
        <v>97</v>
      </c>
      <c r="B41" s="89" t="s">
        <v>114</v>
      </c>
      <c r="C41" s="73" t="s">
        <v>114</v>
      </c>
      <c r="D41" s="73" t="s">
        <v>114</v>
      </c>
      <c r="E41" s="73" t="s">
        <v>114</v>
      </c>
      <c r="F41" s="74" t="s">
        <v>114</v>
      </c>
      <c r="G41" s="75"/>
      <c r="H41" s="75"/>
      <c r="I41" s="75">
        <v>90.1</v>
      </c>
    </row>
    <row r="42" spans="1:6" ht="12.75">
      <c r="A42" s="77"/>
      <c r="B42" s="78"/>
      <c r="C42" s="77"/>
      <c r="D42" s="77"/>
      <c r="E42" s="77"/>
      <c r="F42" s="77"/>
    </row>
    <row r="43" spans="1:9" ht="26.25">
      <c r="A43" s="289" t="s">
        <v>191</v>
      </c>
      <c r="B43" s="289"/>
      <c r="C43" s="289"/>
      <c r="D43" s="289"/>
      <c r="E43" s="289"/>
      <c r="F43" s="289"/>
      <c r="G43" s="160"/>
      <c r="H43" s="160"/>
      <c r="I43" s="160"/>
    </row>
    <row r="44" spans="1:9" ht="26.25">
      <c r="A44" s="161" t="s">
        <v>192</v>
      </c>
      <c r="B44" s="162"/>
      <c r="C44" s="161"/>
      <c r="D44" s="161"/>
      <c r="E44" s="161"/>
      <c r="F44" s="161"/>
      <c r="G44" s="160"/>
      <c r="H44" s="160"/>
      <c r="I44" s="160"/>
    </row>
    <row r="45" spans="1:9" ht="61.5" customHeight="1">
      <c r="A45" s="290" t="s">
        <v>193</v>
      </c>
      <c r="B45" s="290"/>
      <c r="C45" s="290"/>
      <c r="D45" s="290"/>
      <c r="E45" s="290"/>
      <c r="F45" s="290"/>
      <c r="G45" s="290"/>
      <c r="H45" s="290"/>
      <c r="I45" s="290"/>
    </row>
    <row r="46" spans="1:6" ht="12.75">
      <c r="A46" s="77"/>
      <c r="B46" s="78"/>
      <c r="C46" s="77"/>
      <c r="D46" s="77"/>
      <c r="E46" s="77"/>
      <c r="F46" s="77"/>
    </row>
    <row r="47" spans="1:6" ht="12.75">
      <c r="A47" s="77"/>
      <c r="B47" s="78"/>
      <c r="C47" s="77"/>
      <c r="D47" s="77"/>
      <c r="E47" s="77"/>
      <c r="F47" s="77"/>
    </row>
    <row r="48" spans="1:6" ht="12.75">
      <c r="A48" s="77"/>
      <c r="B48" s="78"/>
      <c r="C48" s="77"/>
      <c r="D48" s="77"/>
      <c r="E48" s="77"/>
      <c r="F48" s="77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  <row r="250" ht="12.75">
      <c r="B250" s="54"/>
    </row>
    <row r="251" ht="12.75">
      <c r="B251" s="54"/>
    </row>
    <row r="252" ht="12.75">
      <c r="B252" s="54"/>
    </row>
    <row r="253" ht="12.75">
      <c r="B253" s="54"/>
    </row>
    <row r="254" ht="12.75">
      <c r="B254" s="54"/>
    </row>
    <row r="255" ht="12.75">
      <c r="B255" s="54"/>
    </row>
    <row r="256" ht="12.75">
      <c r="B256" s="54"/>
    </row>
    <row r="257" ht="12.75">
      <c r="B257" s="54"/>
    </row>
    <row r="258" ht="12.75">
      <c r="B258" s="54"/>
    </row>
    <row r="259" ht="12.75">
      <c r="B259" s="54"/>
    </row>
    <row r="260" ht="12.75">
      <c r="B260" s="54"/>
    </row>
    <row r="261" ht="12.75">
      <c r="B261" s="54"/>
    </row>
    <row r="262" ht="12.75">
      <c r="B262" s="54"/>
    </row>
    <row r="263" ht="12.75">
      <c r="B263" s="54"/>
    </row>
    <row r="264" ht="12.75">
      <c r="B264" s="54"/>
    </row>
    <row r="265" ht="12.75">
      <c r="B265" s="54"/>
    </row>
    <row r="266" ht="12.75">
      <c r="B266" s="54"/>
    </row>
    <row r="267" ht="12.75">
      <c r="B267" s="54"/>
    </row>
    <row r="268" ht="12.75">
      <c r="B268" s="54"/>
    </row>
    <row r="269" ht="12.75">
      <c r="B269" s="54"/>
    </row>
    <row r="270" ht="12.75">
      <c r="B270" s="54"/>
    </row>
    <row r="271" ht="12.75">
      <c r="B271" s="54"/>
    </row>
    <row r="272" ht="12.75">
      <c r="B272" s="54"/>
    </row>
    <row r="273" ht="12.75">
      <c r="B273" s="54"/>
    </row>
    <row r="274" ht="12.75">
      <c r="B274" s="54"/>
    </row>
    <row r="275" ht="12.75">
      <c r="B275" s="54"/>
    </row>
    <row r="276" ht="12.75">
      <c r="B276" s="54"/>
    </row>
    <row r="277" ht="12.75">
      <c r="B277" s="54"/>
    </row>
    <row r="278" ht="12.75">
      <c r="B278" s="54"/>
    </row>
    <row r="279" ht="12.75">
      <c r="B279" s="54"/>
    </row>
    <row r="280" ht="12.75">
      <c r="B280" s="54"/>
    </row>
    <row r="281" ht="12.75">
      <c r="B281" s="54"/>
    </row>
    <row r="282" ht="12.75">
      <c r="B282" s="54"/>
    </row>
    <row r="283" ht="12.75">
      <c r="B283" s="54"/>
    </row>
    <row r="284" ht="12.75">
      <c r="B284" s="54"/>
    </row>
    <row r="285" ht="12.75">
      <c r="B285" s="54"/>
    </row>
    <row r="286" ht="12.75">
      <c r="B286" s="54"/>
    </row>
    <row r="287" ht="12.75">
      <c r="B287" s="54"/>
    </row>
    <row r="288" ht="12.75">
      <c r="B288" s="54"/>
    </row>
    <row r="289" ht="12.75">
      <c r="B289" s="54"/>
    </row>
    <row r="290" ht="12.75">
      <c r="B290" s="54"/>
    </row>
    <row r="291" ht="12.75">
      <c r="B291" s="54"/>
    </row>
    <row r="292" ht="12.75">
      <c r="B292" s="54"/>
    </row>
    <row r="293" ht="12.75">
      <c r="B293" s="54"/>
    </row>
    <row r="294" ht="12.75">
      <c r="B294" s="54"/>
    </row>
    <row r="295" ht="12.75">
      <c r="B295" s="54"/>
    </row>
    <row r="296" ht="12.75">
      <c r="B296" s="54"/>
    </row>
    <row r="297" ht="12.75">
      <c r="B297" s="54"/>
    </row>
    <row r="298" ht="12.75">
      <c r="B298" s="54"/>
    </row>
    <row r="299" ht="12.75">
      <c r="B299" s="54"/>
    </row>
    <row r="300" ht="12.75">
      <c r="B300" s="54"/>
    </row>
    <row r="301" ht="12.75">
      <c r="B301" s="54"/>
    </row>
    <row r="302" ht="12.75">
      <c r="B302" s="54"/>
    </row>
    <row r="303" ht="12.75">
      <c r="B303" s="54"/>
    </row>
    <row r="304" ht="12.75">
      <c r="B304" s="54"/>
    </row>
    <row r="305" ht="12.75">
      <c r="B305" s="54"/>
    </row>
    <row r="306" ht="12.75">
      <c r="B306" s="54"/>
    </row>
    <row r="307" ht="12.75">
      <c r="B307" s="54"/>
    </row>
    <row r="308" ht="12.75">
      <c r="B308" s="54"/>
    </row>
    <row r="309" ht="12.75">
      <c r="B309" s="54"/>
    </row>
    <row r="310" ht="12.75">
      <c r="B310" s="54"/>
    </row>
    <row r="311" ht="12.75">
      <c r="B311" s="54"/>
    </row>
    <row r="312" ht="12.75">
      <c r="B312" s="54"/>
    </row>
    <row r="313" ht="12.75">
      <c r="B313" s="54"/>
    </row>
    <row r="314" ht="12.75">
      <c r="B314" s="54"/>
    </row>
    <row r="315" ht="12.75">
      <c r="B315" s="54"/>
    </row>
    <row r="316" ht="12.75">
      <c r="B316" s="54"/>
    </row>
    <row r="317" ht="12.75">
      <c r="B317" s="54"/>
    </row>
    <row r="318" ht="12.75">
      <c r="B318" s="54"/>
    </row>
    <row r="319" ht="12.75">
      <c r="B319" s="54"/>
    </row>
    <row r="320" ht="12.75">
      <c r="B320" s="54"/>
    </row>
    <row r="321" ht="12.75">
      <c r="B321" s="54"/>
    </row>
    <row r="322" ht="12.75">
      <c r="B322" s="54"/>
    </row>
    <row r="323" ht="12.75">
      <c r="B323" s="54"/>
    </row>
    <row r="324" ht="12.75">
      <c r="B324" s="54"/>
    </row>
    <row r="325" ht="12.75">
      <c r="B325" s="54"/>
    </row>
    <row r="326" ht="12.75">
      <c r="B326" s="54"/>
    </row>
    <row r="327" ht="12.75">
      <c r="B327" s="54"/>
    </row>
    <row r="328" ht="12.75">
      <c r="B328" s="54"/>
    </row>
    <row r="329" ht="12.75">
      <c r="B329" s="54"/>
    </row>
    <row r="330" ht="12.75">
      <c r="B330" s="54"/>
    </row>
    <row r="331" ht="12.75">
      <c r="B331" s="54"/>
    </row>
    <row r="332" ht="12.75">
      <c r="B332" s="54"/>
    </row>
    <row r="333" ht="12.75">
      <c r="B333" s="54"/>
    </row>
    <row r="334" ht="12.75">
      <c r="B334" s="54"/>
    </row>
    <row r="335" ht="12.75">
      <c r="B335" s="54"/>
    </row>
    <row r="336" ht="12.75">
      <c r="B336" s="54"/>
    </row>
    <row r="337" ht="12.75">
      <c r="B337" s="54"/>
    </row>
    <row r="338" ht="12.75">
      <c r="B338" s="54"/>
    </row>
    <row r="339" ht="12.75">
      <c r="B339" s="54"/>
    </row>
    <row r="340" ht="12.75">
      <c r="B340" s="54"/>
    </row>
    <row r="341" ht="12.75">
      <c r="B341" s="54"/>
    </row>
    <row r="342" ht="12.75">
      <c r="B342" s="54"/>
    </row>
    <row r="343" ht="12.75">
      <c r="B343" s="54"/>
    </row>
    <row r="344" ht="12.75">
      <c r="B344" s="54"/>
    </row>
    <row r="345" ht="12.75">
      <c r="B345" s="54"/>
    </row>
    <row r="346" ht="12.75">
      <c r="B346" s="54"/>
    </row>
    <row r="347" ht="12.75">
      <c r="B347" s="54"/>
    </row>
    <row r="348" ht="12.75">
      <c r="B348" s="54"/>
    </row>
    <row r="349" ht="12.75">
      <c r="B349" s="54"/>
    </row>
    <row r="350" ht="12.75">
      <c r="B350" s="54"/>
    </row>
    <row r="351" ht="12.75">
      <c r="B351" s="54"/>
    </row>
    <row r="352" ht="12.75">
      <c r="B352" s="54"/>
    </row>
    <row r="353" ht="12.75">
      <c r="B353" s="54"/>
    </row>
    <row r="354" ht="12.75">
      <c r="B354" s="54"/>
    </row>
    <row r="355" ht="12.75">
      <c r="B355" s="54"/>
    </row>
    <row r="356" ht="12.75">
      <c r="B356" s="54"/>
    </row>
    <row r="357" ht="12.75">
      <c r="B357" s="54"/>
    </row>
    <row r="358" ht="12.75">
      <c r="B358" s="54"/>
    </row>
    <row r="359" ht="12.75">
      <c r="B359" s="54"/>
    </row>
    <row r="360" ht="12.75">
      <c r="B360" s="54"/>
    </row>
    <row r="361" ht="12.75">
      <c r="B361" s="54"/>
    </row>
    <row r="362" ht="12.75">
      <c r="B362" s="54"/>
    </row>
    <row r="363" ht="12.75">
      <c r="B363" s="54"/>
    </row>
    <row r="364" ht="12.75">
      <c r="B364" s="54"/>
    </row>
    <row r="365" ht="12.75">
      <c r="B365" s="54"/>
    </row>
    <row r="366" ht="12.75">
      <c r="B366" s="54"/>
    </row>
    <row r="367" ht="12.75">
      <c r="B367" s="54"/>
    </row>
    <row r="368" ht="12.75">
      <c r="B368" s="54"/>
    </row>
    <row r="369" ht="12.75">
      <c r="B369" s="54"/>
    </row>
    <row r="370" ht="12.75">
      <c r="B370" s="54"/>
    </row>
    <row r="371" ht="12.75">
      <c r="B371" s="54"/>
    </row>
    <row r="372" ht="12.75">
      <c r="B372" s="54"/>
    </row>
    <row r="373" ht="12.75">
      <c r="B373" s="54"/>
    </row>
    <row r="374" ht="12.75">
      <c r="B374" s="54"/>
    </row>
    <row r="375" ht="12.75">
      <c r="B375" s="54"/>
    </row>
    <row r="376" ht="12.75">
      <c r="B376" s="54"/>
    </row>
    <row r="377" ht="12.75">
      <c r="B377" s="54"/>
    </row>
    <row r="378" ht="12.75">
      <c r="B378" s="54"/>
    </row>
    <row r="379" ht="12.75">
      <c r="B379" s="54"/>
    </row>
    <row r="380" ht="12.75">
      <c r="B380" s="54"/>
    </row>
    <row r="381" ht="12.75">
      <c r="B381" s="54"/>
    </row>
    <row r="382" ht="12.75">
      <c r="B382" s="54"/>
    </row>
    <row r="383" ht="12.75">
      <c r="B383" s="54"/>
    </row>
    <row r="384" ht="12.75">
      <c r="B384" s="54"/>
    </row>
    <row r="385" ht="12.75">
      <c r="B385" s="54"/>
    </row>
    <row r="386" ht="12.75">
      <c r="B386" s="54"/>
    </row>
    <row r="387" ht="12.75">
      <c r="B387" s="54"/>
    </row>
    <row r="388" ht="12.75">
      <c r="B388" s="54"/>
    </row>
    <row r="389" ht="12.75">
      <c r="B389" s="54"/>
    </row>
    <row r="390" ht="12.75">
      <c r="B390" s="54"/>
    </row>
    <row r="391" ht="12.75">
      <c r="B391" s="54"/>
    </row>
    <row r="392" ht="12.75">
      <c r="B392" s="54"/>
    </row>
    <row r="393" ht="12.75">
      <c r="B393" s="54"/>
    </row>
    <row r="394" ht="12.75">
      <c r="B394" s="54"/>
    </row>
    <row r="395" ht="12.75">
      <c r="B395" s="54"/>
    </row>
    <row r="396" ht="12.75">
      <c r="B396" s="54"/>
    </row>
    <row r="397" ht="12.75">
      <c r="B397" s="54"/>
    </row>
    <row r="398" ht="12.75">
      <c r="B398" s="54"/>
    </row>
    <row r="399" ht="12.75">
      <c r="B399" s="54"/>
    </row>
    <row r="400" ht="12.75">
      <c r="B400" s="54"/>
    </row>
    <row r="401" ht="12.75">
      <c r="B401" s="54"/>
    </row>
    <row r="402" ht="12.75">
      <c r="B402" s="54"/>
    </row>
    <row r="403" ht="12.75">
      <c r="B403" s="54"/>
    </row>
    <row r="404" ht="12.75">
      <c r="B404" s="54"/>
    </row>
    <row r="405" ht="12.75">
      <c r="B405" s="54"/>
    </row>
    <row r="406" ht="12.75">
      <c r="B406" s="54"/>
    </row>
    <row r="407" ht="12.75">
      <c r="B407" s="54"/>
    </row>
    <row r="408" ht="12.75">
      <c r="B408" s="54"/>
    </row>
    <row r="409" ht="12.75">
      <c r="B409" s="54"/>
    </row>
    <row r="410" ht="12.75">
      <c r="B410" s="54"/>
    </row>
    <row r="411" ht="12.75">
      <c r="B411" s="54"/>
    </row>
    <row r="412" ht="12.75">
      <c r="B412" s="54"/>
    </row>
    <row r="413" ht="12.75">
      <c r="B413" s="54"/>
    </row>
    <row r="414" ht="12.75">
      <c r="B414" s="54"/>
    </row>
    <row r="415" ht="12.75">
      <c r="B415" s="54"/>
    </row>
    <row r="416" ht="12.75">
      <c r="B416" s="54"/>
    </row>
    <row r="417" ht="12.75">
      <c r="B417" s="54"/>
    </row>
    <row r="418" ht="12.75">
      <c r="B418" s="54"/>
    </row>
    <row r="419" ht="12.75">
      <c r="B419" s="54"/>
    </row>
    <row r="420" ht="12.75">
      <c r="B420" s="54"/>
    </row>
    <row r="421" ht="12.75">
      <c r="B421" s="54"/>
    </row>
    <row r="422" ht="12.75">
      <c r="B422" s="54"/>
    </row>
    <row r="423" ht="12.75">
      <c r="B423" s="54"/>
    </row>
    <row r="424" ht="12.75">
      <c r="B424" s="54"/>
    </row>
    <row r="425" ht="12.75">
      <c r="B425" s="54"/>
    </row>
    <row r="426" ht="12.75">
      <c r="B426" s="54"/>
    </row>
    <row r="427" ht="12.75">
      <c r="B427" s="54"/>
    </row>
    <row r="428" ht="12.75">
      <c r="B428" s="54"/>
    </row>
    <row r="429" ht="12.75">
      <c r="B429" s="54"/>
    </row>
    <row r="430" ht="12.75">
      <c r="B430" s="54"/>
    </row>
    <row r="431" ht="12.75">
      <c r="B431" s="54"/>
    </row>
    <row r="432" ht="12.75">
      <c r="B432" s="54"/>
    </row>
    <row r="433" ht="12.75">
      <c r="B433" s="54"/>
    </row>
    <row r="434" ht="12.75">
      <c r="B434" s="54"/>
    </row>
    <row r="435" ht="12.75">
      <c r="B435" s="54"/>
    </row>
    <row r="436" ht="12.75">
      <c r="B436" s="54"/>
    </row>
    <row r="437" ht="12.75">
      <c r="B437" s="54"/>
    </row>
    <row r="438" ht="12.75">
      <c r="B438" s="54"/>
    </row>
    <row r="439" ht="12.75">
      <c r="B439" s="54"/>
    </row>
    <row r="440" ht="12.75">
      <c r="B440" s="54"/>
    </row>
    <row r="441" ht="12.75">
      <c r="B441" s="54"/>
    </row>
    <row r="442" ht="12.75">
      <c r="B442" s="54"/>
    </row>
    <row r="443" ht="12.75">
      <c r="B443" s="54"/>
    </row>
    <row r="444" ht="12.75">
      <c r="B444" s="54"/>
    </row>
    <row r="445" ht="12.75">
      <c r="B445" s="54"/>
    </row>
    <row r="446" ht="12.75">
      <c r="B446" s="54"/>
    </row>
    <row r="447" ht="12.75">
      <c r="B447" s="54"/>
    </row>
    <row r="448" ht="12.75">
      <c r="B448" s="54"/>
    </row>
    <row r="449" ht="12.75">
      <c r="B449" s="54"/>
    </row>
    <row r="450" ht="12.75">
      <c r="B450" s="54"/>
    </row>
    <row r="451" ht="12.75">
      <c r="B451" s="54"/>
    </row>
    <row r="452" ht="12.75">
      <c r="B452" s="54"/>
    </row>
    <row r="453" ht="12.75">
      <c r="B453" s="54"/>
    </row>
    <row r="454" ht="12.75">
      <c r="B454" s="54"/>
    </row>
    <row r="455" ht="12.75">
      <c r="B455" s="54"/>
    </row>
    <row r="456" ht="12.75">
      <c r="B456" s="54"/>
    </row>
    <row r="457" ht="12.75">
      <c r="B457" s="54"/>
    </row>
    <row r="458" ht="12.75">
      <c r="B458" s="54"/>
    </row>
    <row r="459" ht="12.75">
      <c r="B459" s="54"/>
    </row>
    <row r="460" ht="12.75">
      <c r="B460" s="54"/>
    </row>
    <row r="461" ht="12.75">
      <c r="B461" s="54"/>
    </row>
    <row r="462" ht="12.75">
      <c r="B462" s="54"/>
    </row>
    <row r="463" ht="12.75">
      <c r="B463" s="54"/>
    </row>
    <row r="464" ht="12.75">
      <c r="B464" s="54"/>
    </row>
    <row r="465" ht="12.75">
      <c r="B465" s="54"/>
    </row>
    <row r="466" ht="12.75">
      <c r="B466" s="54"/>
    </row>
    <row r="467" ht="12.75">
      <c r="B467" s="54"/>
    </row>
    <row r="468" ht="12.75">
      <c r="B468" s="54"/>
    </row>
    <row r="469" ht="12.75">
      <c r="B469" s="54"/>
    </row>
    <row r="470" ht="12.75">
      <c r="B470" s="54"/>
    </row>
    <row r="471" ht="12.75">
      <c r="B471" s="54"/>
    </row>
    <row r="472" ht="12.75">
      <c r="B472" s="54"/>
    </row>
    <row r="473" ht="12.75">
      <c r="B473" s="54"/>
    </row>
    <row r="474" ht="12.75">
      <c r="B474" s="54"/>
    </row>
    <row r="475" ht="12.75">
      <c r="B475" s="54"/>
    </row>
    <row r="476" ht="12.75">
      <c r="B476" s="54"/>
    </row>
    <row r="477" ht="12.75">
      <c r="B477" s="54"/>
    </row>
    <row r="478" ht="12.75">
      <c r="B478" s="54"/>
    </row>
    <row r="479" ht="12.75">
      <c r="B479" s="54"/>
    </row>
    <row r="480" ht="12.75">
      <c r="B480" s="54"/>
    </row>
    <row r="481" ht="12.75">
      <c r="B481" s="54"/>
    </row>
    <row r="482" ht="12.75">
      <c r="B482" s="54"/>
    </row>
    <row r="483" ht="12.75">
      <c r="B483" s="54"/>
    </row>
    <row r="484" ht="12.75">
      <c r="B484" s="54"/>
    </row>
    <row r="485" ht="12.75">
      <c r="B485" s="54"/>
    </row>
    <row r="486" ht="12.75">
      <c r="B486" s="54"/>
    </row>
    <row r="487" ht="12.75">
      <c r="B487" s="54"/>
    </row>
    <row r="488" ht="12.75">
      <c r="B488" s="54"/>
    </row>
  </sheetData>
  <sheetProtection/>
  <mergeCells count="18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34:I34"/>
    <mergeCell ref="A43:F43"/>
    <mergeCell ref="A45:I45"/>
    <mergeCell ref="A10:I10"/>
    <mergeCell ref="A11:I11"/>
    <mergeCell ref="A18:I18"/>
    <mergeCell ref="A26:I26"/>
    <mergeCell ref="A30:I30"/>
  </mergeCells>
  <printOptions horizontalCentered="1"/>
  <pageMargins left="0.3937007874015748" right="0.3937007874015748" top="0.3937007874015748" bottom="0.3937007874015748" header="0" footer="0"/>
  <pageSetup fitToHeight="0" fitToWidth="0" horizontalDpi="300" verticalDpi="3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75" zoomScaleNormal="75" zoomScaleSheetLayoutView="75" zoomScalePageLayoutView="0" workbookViewId="0" topLeftCell="A10">
      <selection activeCell="A12" sqref="A12:N12"/>
    </sheetView>
  </sheetViews>
  <sheetFormatPr defaultColWidth="9.00390625" defaultRowHeight="12.75"/>
  <sheetData>
    <row r="1" spans="12:14" ht="18.75">
      <c r="L1" s="323" t="s">
        <v>201</v>
      </c>
      <c r="M1" s="323"/>
      <c r="N1" s="323"/>
    </row>
    <row r="2" spans="12:14" ht="18.75">
      <c r="L2" s="164"/>
      <c r="M2" s="164"/>
      <c r="N2" s="164"/>
    </row>
    <row r="3" spans="1:14" ht="38.25" customHeight="1">
      <c r="A3" s="325" t="s">
        <v>125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5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01.25" customHeight="1">
      <c r="A5" s="324" t="s">
        <v>124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34.5" customHeight="1">
      <c r="A6" s="326" t="s">
        <v>123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14" ht="79.5" customHeight="1">
      <c r="A7" s="327" t="s">
        <v>147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1:14" ht="55.5" customHeight="1">
      <c r="A8" s="327" t="s">
        <v>194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</row>
    <row r="9" spans="1:14" ht="58.5" customHeight="1">
      <c r="A9" s="327" t="s">
        <v>195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</row>
    <row r="10" spans="1:14" ht="60" customHeight="1">
      <c r="A10" s="327" t="s">
        <v>196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46.5" customHeight="1">
      <c r="A11" s="327" t="s">
        <v>197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</row>
    <row r="12" spans="1:14" ht="57.75" customHeight="1">
      <c r="A12" s="327" t="s">
        <v>198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</row>
    <row r="13" spans="1:14" ht="40.5" customHeight="1">
      <c r="A13" s="329" t="s">
        <v>0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</row>
    <row r="14" spans="1:14" ht="45" customHeight="1">
      <c r="A14" s="327" t="s">
        <v>199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</row>
    <row r="15" spans="1:14" ht="24" customHeight="1">
      <c r="A15" s="330" t="s">
        <v>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</row>
    <row r="16" spans="1:14" ht="42.75" customHeight="1">
      <c r="A16" s="328" t="s">
        <v>200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</row>
  </sheetData>
  <sheetProtection/>
  <mergeCells count="14">
    <mergeCell ref="A9:N9"/>
    <mergeCell ref="A10:N10"/>
    <mergeCell ref="A11:N11"/>
    <mergeCell ref="A16:N16"/>
    <mergeCell ref="A12:N12"/>
    <mergeCell ref="A13:N13"/>
    <mergeCell ref="A14:N14"/>
    <mergeCell ref="A15:N15"/>
    <mergeCell ref="L1:N1"/>
    <mergeCell ref="A5:N5"/>
    <mergeCell ref="A3:N3"/>
    <mergeCell ref="A6:N6"/>
    <mergeCell ref="A7:N7"/>
    <mergeCell ref="A8:N8"/>
  </mergeCells>
  <printOptions horizontalCentered="1"/>
  <pageMargins left="0.7874015748031497" right="0.3937007874015748" top="0.7874015748031497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  </cp:lastModifiedBy>
  <cp:lastPrinted>2018-02-26T09:24:56Z</cp:lastPrinted>
  <dcterms:created xsi:type="dcterms:W3CDTF">2006-03-06T08:26:24Z</dcterms:created>
  <dcterms:modified xsi:type="dcterms:W3CDTF">2019-03-12T02:08:19Z</dcterms:modified>
  <cp:category/>
  <cp:version/>
  <cp:contentType/>
  <cp:contentStatus/>
</cp:coreProperties>
</file>