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05" windowWidth="15195" windowHeight="7935" tabRatio="778"/>
  </bookViews>
  <sheets>
    <sheet name="Прогноз 2014 " sheetId="1" r:id="rId1"/>
    <sheet name="Приложение 2" sheetId="2" r:id="rId2"/>
    <sheet name="Прил 3 (расчет ИФО) (2)" sheetId="9" r:id="rId3"/>
    <sheet name="Прил 4 (показатели предприятий)" sheetId="13" r:id="rId4"/>
    <sheet name="Прил 5 Прогноз по поселениям" sheetId="8" r:id="rId5"/>
    <sheet name="Прил 6 Инвестпроекты" sheetId="12" r:id="rId6"/>
  </sheets>
  <externalReferences>
    <externalReference r:id="rId7"/>
  </externalReferences>
  <definedNames>
    <definedName name="_xlnm.Print_Titles" localSheetId="2">'Прил 3 (расчет ИФО) (2)'!$5:$7</definedName>
    <definedName name="_xlnm.Print_Titles" localSheetId="4">'Прил 5 Прогноз по поселениям'!$6:$7</definedName>
    <definedName name="_xlnm.Print_Titles" localSheetId="1">'Приложение 2'!$A:$A,'Приложение 2'!$4:$7</definedName>
    <definedName name="_xlnm.Print_Titles" localSheetId="0">'Прогноз 2014 '!$6:$8</definedName>
    <definedName name="_xlnm.Print_Area" localSheetId="2">'Прил 3 (расчет ИФО) (2)'!$A$1:$T$43</definedName>
    <definedName name="_xlnm.Print_Area" localSheetId="3">'Прил 4 (показатели предприятий)'!$A$1:$J$67</definedName>
    <definedName name="_xlnm.Print_Area" localSheetId="4">'Прил 5 Прогноз по поселениям'!$A$1:$AA$26</definedName>
    <definedName name="_xlnm.Print_Area" localSheetId="5">'Прил 6 Инвестпроекты'!$A$1:$N$57</definedName>
    <definedName name="_xlnm.Print_Area" localSheetId="1">'Приложение 2'!$A$1:$AK$68</definedName>
    <definedName name="_xlnm.Print_Area" localSheetId="0">'Прогноз 2014 '!$A$1:$I$144</definedName>
  </definedNames>
  <calcPr calcId="144525"/>
</workbook>
</file>

<file path=xl/calcChain.xml><?xml version="1.0" encoding="utf-8"?>
<calcChain xmlns="http://schemas.openxmlformats.org/spreadsheetml/2006/main">
  <c r="F23" i="8" l="1"/>
  <c r="E23" i="8"/>
  <c r="D23" i="8"/>
  <c r="C23" i="8"/>
  <c r="B23" i="8"/>
  <c r="D66" i="1" l="1"/>
  <c r="I141" i="1" l="1"/>
  <c r="I140" i="1"/>
  <c r="I139" i="1"/>
  <c r="I137" i="1"/>
  <c r="I136" i="1"/>
  <c r="I134" i="1"/>
  <c r="I133" i="1"/>
  <c r="H141" i="1"/>
  <c r="H140" i="1"/>
  <c r="H139" i="1"/>
  <c r="H137" i="1"/>
  <c r="H136" i="1"/>
  <c r="H134" i="1"/>
  <c r="H133" i="1"/>
  <c r="F141" i="1"/>
  <c r="F140" i="1"/>
  <c r="F139" i="1"/>
  <c r="F137" i="1"/>
  <c r="F136" i="1"/>
  <c r="F134" i="1"/>
  <c r="F133" i="1"/>
  <c r="E21" i="1" l="1"/>
  <c r="D60" i="2"/>
  <c r="T23" i="9"/>
  <c r="S23" i="9"/>
  <c r="R23" i="9"/>
  <c r="Q23" i="9"/>
  <c r="P23" i="9"/>
  <c r="O23" i="9"/>
  <c r="N23" i="9"/>
  <c r="M23" i="9"/>
  <c r="L23" i="9"/>
  <c r="K23" i="9"/>
  <c r="J23" i="9"/>
  <c r="T22" i="9"/>
  <c r="S22" i="9"/>
  <c r="R22" i="9"/>
  <c r="Q22" i="9"/>
  <c r="P22" i="9"/>
  <c r="O22" i="9"/>
  <c r="N22" i="9"/>
  <c r="M22" i="9"/>
  <c r="L22" i="9"/>
  <c r="K22" i="9"/>
  <c r="J22" i="9"/>
  <c r="E22" i="9"/>
  <c r="AK60" i="2"/>
  <c r="AJ60" i="2"/>
  <c r="AI60" i="2"/>
  <c r="AH60" i="2"/>
  <c r="AG60" i="2"/>
  <c r="AF60" i="2"/>
  <c r="AK59" i="2"/>
  <c r="AJ59" i="2"/>
  <c r="AI59" i="2"/>
  <c r="AH59" i="2"/>
  <c r="AG59" i="2"/>
  <c r="AF59" i="2"/>
  <c r="AK48" i="2"/>
  <c r="AJ48" i="2"/>
  <c r="AI48" i="2"/>
  <c r="AH48" i="2"/>
  <c r="AG48" i="2"/>
  <c r="AF48" i="2"/>
  <c r="AK44" i="2"/>
  <c r="AJ44" i="2"/>
  <c r="AI44" i="2"/>
  <c r="AH44" i="2"/>
  <c r="AG44" i="2"/>
  <c r="AF44" i="2"/>
  <c r="AK20" i="2"/>
  <c r="AJ20" i="2"/>
  <c r="AI20" i="2"/>
  <c r="AH20" i="2"/>
  <c r="AG20" i="2"/>
  <c r="AF20" i="2"/>
  <c r="AK14" i="2"/>
  <c r="AJ14" i="2"/>
  <c r="AI14" i="2"/>
  <c r="AH14" i="2"/>
  <c r="AG14" i="2"/>
  <c r="AF14" i="2"/>
  <c r="B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G14" i="2"/>
  <c r="F14" i="2"/>
  <c r="E14" i="2"/>
  <c r="D14" i="2"/>
  <c r="C14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M60" i="2"/>
  <c r="L60" i="2"/>
  <c r="K60" i="2"/>
  <c r="J60" i="2"/>
  <c r="I60" i="2"/>
  <c r="G60" i="2"/>
  <c r="F60" i="2"/>
  <c r="E60" i="2"/>
  <c r="C60" i="2"/>
  <c r="F22" i="9" l="1"/>
  <c r="G22" i="9" s="1"/>
  <c r="H22" i="9"/>
  <c r="G141" i="1"/>
  <c r="G140" i="1"/>
  <c r="G139" i="1"/>
  <c r="G137" i="1"/>
  <c r="G136" i="1"/>
  <c r="G134" i="1"/>
  <c r="G133" i="1"/>
  <c r="G132" i="1"/>
  <c r="G130" i="1"/>
  <c r="H125" i="1" l="1"/>
  <c r="I125" i="1" s="1"/>
  <c r="H119" i="1"/>
  <c r="I119" i="1" s="1"/>
  <c r="H118" i="1"/>
  <c r="I118" i="1" s="1"/>
  <c r="H117" i="1"/>
  <c r="I117" i="1" s="1"/>
  <c r="H116" i="1"/>
  <c r="I116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G125" i="1"/>
  <c r="G122" i="1"/>
  <c r="G121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F125" i="1"/>
  <c r="F119" i="1"/>
  <c r="F118" i="1"/>
  <c r="F117" i="1"/>
  <c r="F116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I38" i="1" l="1"/>
  <c r="H38" i="1"/>
  <c r="I29" i="1"/>
  <c r="H29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6" i="1"/>
  <c r="G45" i="1"/>
  <c r="G43" i="1"/>
  <c r="G42" i="1"/>
  <c r="G41" i="1"/>
  <c r="I20" i="1"/>
  <c r="H20" i="1"/>
  <c r="I19" i="1"/>
  <c r="H19" i="1"/>
  <c r="F19" i="1"/>
  <c r="E19" i="1"/>
  <c r="D19" i="1"/>
  <c r="I18" i="1"/>
  <c r="H18" i="1"/>
  <c r="G18" i="1"/>
  <c r="H15" i="1"/>
  <c r="I15" i="1"/>
  <c r="G20" i="1"/>
  <c r="G19" i="1"/>
  <c r="G17" i="1"/>
  <c r="G14" i="1"/>
  <c r="I13" i="1"/>
  <c r="H13" i="1"/>
  <c r="G13" i="1"/>
  <c r="F13" i="1"/>
  <c r="E13" i="1"/>
  <c r="I12" i="1"/>
  <c r="H12" i="1"/>
  <c r="E12" i="1"/>
  <c r="D12" i="1"/>
  <c r="C128" i="1"/>
  <c r="E99" i="1"/>
  <c r="E87" i="1"/>
  <c r="D87" i="1"/>
  <c r="C87" i="1"/>
  <c r="I87" i="1"/>
  <c r="H87" i="1"/>
  <c r="G87" i="1"/>
  <c r="F87" i="1"/>
  <c r="I81" i="1"/>
  <c r="H81" i="1"/>
  <c r="G81" i="1"/>
  <c r="F81" i="1"/>
  <c r="F66" i="1"/>
  <c r="G68" i="1"/>
  <c r="I68" i="1" s="1"/>
  <c r="I66" i="1" s="1"/>
  <c r="H68" i="1"/>
  <c r="H66" i="1" s="1"/>
  <c r="H63" i="1"/>
  <c r="I63" i="1" s="1"/>
  <c r="F63" i="1"/>
  <c r="E63" i="1"/>
  <c r="F48" i="1"/>
  <c r="E48" i="1"/>
  <c r="D48" i="1"/>
  <c r="C48" i="1"/>
  <c r="I48" i="1"/>
  <c r="H48" i="1"/>
  <c r="H45" i="1"/>
  <c r="I45" i="1" s="1"/>
  <c r="F45" i="1"/>
  <c r="I43" i="1"/>
  <c r="H43" i="1"/>
  <c r="F43" i="1"/>
  <c r="E43" i="1"/>
  <c r="F38" i="1"/>
  <c r="G38" i="1" s="1"/>
  <c r="E38" i="1"/>
  <c r="D38" i="1"/>
  <c r="D35" i="1"/>
  <c r="C35" i="1"/>
  <c r="H32" i="1"/>
  <c r="F32" i="1"/>
  <c r="G32" i="1" s="1"/>
  <c r="E32" i="1"/>
  <c r="D32" i="1"/>
  <c r="C32" i="1"/>
  <c r="N39" i="9"/>
  <c r="L39" i="9"/>
  <c r="J39" i="9"/>
  <c r="J33" i="9"/>
  <c r="O38" i="9"/>
  <c r="N38" i="9"/>
  <c r="M38" i="9"/>
  <c r="L38" i="9"/>
  <c r="K38" i="9"/>
  <c r="J38" i="9"/>
  <c r="O37" i="9"/>
  <c r="T37" i="9" s="1"/>
  <c r="N37" i="9"/>
  <c r="M37" i="9"/>
  <c r="R37" i="9" s="1"/>
  <c r="L37" i="9"/>
  <c r="K37" i="9"/>
  <c r="P37" i="9" s="1"/>
  <c r="J37" i="9"/>
  <c r="N36" i="9"/>
  <c r="M36" i="9"/>
  <c r="R36" i="9" s="1"/>
  <c r="L36" i="9"/>
  <c r="K36" i="9"/>
  <c r="P36" i="9" s="1"/>
  <c r="J36" i="9"/>
  <c r="O35" i="9"/>
  <c r="T35" i="9" s="1"/>
  <c r="N35" i="9"/>
  <c r="M35" i="9"/>
  <c r="R35" i="9" s="1"/>
  <c r="L35" i="9"/>
  <c r="K35" i="9"/>
  <c r="P35" i="9" s="1"/>
  <c r="J35" i="9"/>
  <c r="N34" i="9"/>
  <c r="M34" i="9"/>
  <c r="L34" i="9"/>
  <c r="K34" i="9"/>
  <c r="J34" i="9"/>
  <c r="O33" i="9"/>
  <c r="T33" i="9" s="1"/>
  <c r="N33" i="9"/>
  <c r="M33" i="9"/>
  <c r="R33" i="9" s="1"/>
  <c r="L33" i="9"/>
  <c r="K33" i="9"/>
  <c r="P33" i="9" s="1"/>
  <c r="H37" i="9"/>
  <c r="H36" i="9"/>
  <c r="O36" i="9" s="1"/>
  <c r="T36" i="9" s="1"/>
  <c r="H35" i="9"/>
  <c r="H34" i="9"/>
  <c r="O34" i="9" s="1"/>
  <c r="H33" i="9"/>
  <c r="O30" i="9"/>
  <c r="T30" i="9" s="1"/>
  <c r="N30" i="9"/>
  <c r="M30" i="9"/>
  <c r="R30" i="9" s="1"/>
  <c r="L30" i="9"/>
  <c r="K30" i="9"/>
  <c r="P30" i="9" s="1"/>
  <c r="J30" i="9"/>
  <c r="S39" i="9" l="1"/>
  <c r="H39" i="1" s="1"/>
  <c r="P34" i="9"/>
  <c r="Q34" i="9"/>
  <c r="S34" i="9"/>
  <c r="K39" i="9"/>
  <c r="P39" i="9" s="1"/>
  <c r="D39" i="1" s="1"/>
  <c r="M39" i="9"/>
  <c r="R39" i="9" s="1"/>
  <c r="F39" i="1" s="1"/>
  <c r="G39" i="1" s="1"/>
  <c r="O39" i="9"/>
  <c r="T39" i="9" s="1"/>
  <c r="I39" i="1" s="1"/>
  <c r="G66" i="1"/>
  <c r="Q37" i="9"/>
  <c r="S37" i="9"/>
  <c r="Q36" i="9"/>
  <c r="S36" i="9"/>
  <c r="Q35" i="9"/>
  <c r="S35" i="9"/>
  <c r="R34" i="9"/>
  <c r="T34" i="9"/>
  <c r="Q33" i="9"/>
  <c r="S33" i="9"/>
  <c r="Q30" i="9"/>
  <c r="S30" i="9"/>
  <c r="I27" i="9"/>
  <c r="F21" i="1"/>
  <c r="G21" i="1" s="1"/>
  <c r="D21" i="1"/>
  <c r="F20" i="1"/>
  <c r="E20" i="1"/>
  <c r="D20" i="1"/>
  <c r="F18" i="1"/>
  <c r="E18" i="1"/>
  <c r="D18" i="1"/>
  <c r="D16" i="1"/>
  <c r="F15" i="1"/>
  <c r="G15" i="1" s="1"/>
  <c r="E15" i="1"/>
  <c r="D15" i="1"/>
  <c r="H14" i="1"/>
  <c r="F14" i="1"/>
  <c r="E14" i="1"/>
  <c r="D13" i="1"/>
  <c r="C13" i="1"/>
  <c r="F12" i="1"/>
  <c r="Q24" i="2"/>
  <c r="AK13" i="2"/>
  <c r="AJ13" i="2"/>
  <c r="AI13" i="2"/>
  <c r="AH13" i="2"/>
  <c r="AG13" i="2"/>
  <c r="AK12" i="2"/>
  <c r="AJ12" i="2"/>
  <c r="AI12" i="2"/>
  <c r="AH12" i="2"/>
  <c r="AG12" i="2"/>
  <c r="AF12" i="2"/>
  <c r="AK11" i="2"/>
  <c r="AJ11" i="2"/>
  <c r="AI11" i="2"/>
  <c r="AH11" i="2"/>
  <c r="AG11" i="2"/>
  <c r="AF11" i="2"/>
  <c r="AG26" i="2"/>
  <c r="AH26" i="2"/>
  <c r="AI26" i="2"/>
  <c r="AJ26" i="2"/>
  <c r="AK26" i="2"/>
  <c r="AF27" i="2"/>
  <c r="AG27" i="2"/>
  <c r="AH27" i="2"/>
  <c r="AI27" i="2"/>
  <c r="AJ27" i="2"/>
  <c r="AK27" i="2"/>
  <c r="AF28" i="2"/>
  <c r="AG28" i="2"/>
  <c r="AH28" i="2"/>
  <c r="AI28" i="2"/>
  <c r="AJ28" i="2"/>
  <c r="AK28" i="2"/>
  <c r="AF29" i="2"/>
  <c r="AG29" i="2"/>
  <c r="AH29" i="2"/>
  <c r="AI29" i="2"/>
  <c r="AJ29" i="2"/>
  <c r="AK29" i="2"/>
  <c r="AF46" i="2"/>
  <c r="AK47" i="2"/>
  <c r="AJ47" i="2"/>
  <c r="AI47" i="2"/>
  <c r="AH47" i="2"/>
  <c r="AF57" i="2"/>
  <c r="AF56" i="2"/>
  <c r="AJ57" i="2"/>
  <c r="AI57" i="2"/>
  <c r="AH57" i="2"/>
  <c r="AG57" i="2"/>
  <c r="AK56" i="2"/>
  <c r="AJ56" i="2"/>
  <c r="AI56" i="2"/>
  <c r="AI53" i="2" s="1"/>
  <c r="AH56" i="2"/>
  <c r="AG56" i="2"/>
  <c r="AJ55" i="2"/>
  <c r="AI55" i="2"/>
  <c r="AH55" i="2"/>
  <c r="AG55" i="2"/>
  <c r="AE57" i="2"/>
  <c r="AK57" i="2" s="1"/>
  <c r="AE56" i="2"/>
  <c r="AE55" i="2"/>
  <c r="AK55" i="2" s="1"/>
  <c r="AF52" i="2"/>
  <c r="AF51" i="2"/>
  <c r="AJ52" i="2"/>
  <c r="AI52" i="2"/>
  <c r="AH52" i="2"/>
  <c r="AG52" i="2"/>
  <c r="AK51" i="2"/>
  <c r="AJ51" i="2"/>
  <c r="AI51" i="2"/>
  <c r="AH51" i="2"/>
  <c r="AG51" i="2"/>
  <c r="AJ50" i="2"/>
  <c r="AI50" i="2"/>
  <c r="AH50" i="2"/>
  <c r="AG50" i="2"/>
  <c r="AE52" i="2"/>
  <c r="AK52" i="2" s="1"/>
  <c r="AE51" i="2"/>
  <c r="AE50" i="2"/>
  <c r="AK50" i="2" s="1"/>
  <c r="AF55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O60" i="2" s="1"/>
  <c r="N53" i="2"/>
  <c r="I53" i="2"/>
  <c r="H53" i="2"/>
  <c r="H60" i="2" s="1"/>
  <c r="C21" i="1" s="1"/>
  <c r="C53" i="2"/>
  <c r="B53" i="2"/>
  <c r="AF43" i="2"/>
  <c r="AF42" i="2"/>
  <c r="AF41" i="2"/>
  <c r="AF40" i="2"/>
  <c r="AF39" i="2"/>
  <c r="AK43" i="2"/>
  <c r="AJ43" i="2"/>
  <c r="AI43" i="2"/>
  <c r="AH43" i="2"/>
  <c r="AG43" i="2"/>
  <c r="AK42" i="2"/>
  <c r="AJ42" i="2"/>
  <c r="AI42" i="2"/>
  <c r="AH42" i="2"/>
  <c r="AG42" i="2"/>
  <c r="AK41" i="2"/>
  <c r="AJ41" i="2"/>
  <c r="AI41" i="2"/>
  <c r="AH41" i="2"/>
  <c r="AG41" i="2"/>
  <c r="AK40" i="2"/>
  <c r="AJ40" i="2"/>
  <c r="AI40" i="2"/>
  <c r="AH40" i="2"/>
  <c r="AG40" i="2"/>
  <c r="AK39" i="2"/>
  <c r="AJ39" i="2"/>
  <c r="AI39" i="2"/>
  <c r="AH39" i="2"/>
  <c r="AG39" i="2"/>
  <c r="AK38" i="2"/>
  <c r="AJ38" i="2"/>
  <c r="AI38" i="2"/>
  <c r="AH38" i="2"/>
  <c r="AG38" i="2"/>
  <c r="AF38" i="2"/>
  <c r="AK35" i="2"/>
  <c r="AJ35" i="2"/>
  <c r="AI35" i="2"/>
  <c r="AH35" i="2"/>
  <c r="AG35" i="2"/>
  <c r="AF35" i="2"/>
  <c r="C20" i="1" l="1"/>
  <c r="Q39" i="9"/>
  <c r="E39" i="1" s="1"/>
  <c r="AE53" i="2"/>
  <c r="AG53" i="2"/>
  <c r="AK53" i="2"/>
  <c r="AF53" i="2"/>
  <c r="AH53" i="2"/>
  <c r="AJ53" i="2"/>
  <c r="AF18" i="2"/>
  <c r="AG18" i="2"/>
  <c r="AH18" i="2"/>
  <c r="AI18" i="2"/>
  <c r="AJ18" i="2"/>
  <c r="AK18" i="2"/>
  <c r="AF19" i="2"/>
  <c r="AG19" i="2"/>
  <c r="AH19" i="2"/>
  <c r="AI19" i="2"/>
  <c r="AJ19" i="2"/>
  <c r="D26" i="9"/>
  <c r="E26" i="9" s="1"/>
  <c r="J26" i="9"/>
  <c r="K26" i="9"/>
  <c r="D13" i="9"/>
  <c r="E13" i="9" s="1"/>
  <c r="J13" i="9"/>
  <c r="K13" i="9"/>
  <c r="P13" i="9" s="1"/>
  <c r="D17" i="9"/>
  <c r="E17" i="9"/>
  <c r="F17" i="9" s="1"/>
  <c r="J17" i="9"/>
  <c r="K17" i="9"/>
  <c r="J20" i="9"/>
  <c r="J19" i="9"/>
  <c r="J18" i="9"/>
  <c r="D20" i="9"/>
  <c r="K20" i="9" s="1"/>
  <c r="D19" i="9"/>
  <c r="K19" i="9" s="1"/>
  <c r="D18" i="9"/>
  <c r="K18" i="9" s="1"/>
  <c r="O11" i="9"/>
  <c r="N11" i="9"/>
  <c r="M11" i="9"/>
  <c r="L11" i="9"/>
  <c r="K11" i="9"/>
  <c r="J11" i="9"/>
  <c r="J14" i="9" s="1"/>
  <c r="N52" i="12"/>
  <c r="G52" i="12"/>
  <c r="N47" i="12"/>
  <c r="N53" i="12" s="1"/>
  <c r="M47" i="12"/>
  <c r="M53" i="12" s="1"/>
  <c r="H47" i="12"/>
  <c r="H53" i="12" s="1"/>
  <c r="G47" i="12"/>
  <c r="N42" i="12"/>
  <c r="M42" i="12"/>
  <c r="H42" i="12"/>
  <c r="G42" i="12"/>
  <c r="N37" i="12"/>
  <c r="M37" i="12"/>
  <c r="H37" i="12"/>
  <c r="G37" i="12"/>
  <c r="J32" i="12"/>
  <c r="I32" i="12"/>
  <c r="H32" i="12"/>
  <c r="G32" i="12"/>
  <c r="N27" i="12"/>
  <c r="M27" i="12"/>
  <c r="I27" i="12"/>
  <c r="H27" i="12"/>
  <c r="G27" i="12"/>
  <c r="N22" i="12"/>
  <c r="M22" i="12"/>
  <c r="I22" i="12"/>
  <c r="H22" i="12"/>
  <c r="N17" i="12"/>
  <c r="M17" i="12"/>
  <c r="I17" i="12"/>
  <c r="H17" i="12"/>
  <c r="G17" i="12"/>
  <c r="M16" i="12"/>
  <c r="H12" i="12"/>
  <c r="G12" i="12"/>
  <c r="M7" i="12"/>
  <c r="M52" i="12" s="1"/>
  <c r="H7" i="12"/>
  <c r="H52" i="12" s="1"/>
  <c r="S23" i="8"/>
  <c r="M21" i="8"/>
  <c r="M20" i="8"/>
  <c r="M19" i="8"/>
  <c r="M18" i="8"/>
  <c r="M17" i="8"/>
  <c r="M16" i="8"/>
  <c r="M15" i="8"/>
  <c r="M14" i="8"/>
  <c r="M13" i="8"/>
  <c r="M12" i="8"/>
  <c r="M11" i="8"/>
  <c r="M10" i="8"/>
  <c r="M23" i="8"/>
  <c r="G10" i="8"/>
  <c r="AA23" i="8"/>
  <c r="Z23" i="8"/>
  <c r="Y23" i="8"/>
  <c r="X23" i="8"/>
  <c r="W23" i="8"/>
  <c r="V23" i="8"/>
  <c r="U23" i="8"/>
  <c r="T23" i="8"/>
  <c r="R23" i="8"/>
  <c r="Q23" i="8"/>
  <c r="P23" i="8"/>
  <c r="O23" i="8"/>
  <c r="N23" i="8"/>
  <c r="L23" i="8"/>
  <c r="K23" i="8"/>
  <c r="J23" i="8"/>
  <c r="I23" i="8"/>
  <c r="H23" i="8"/>
  <c r="D128" i="1"/>
  <c r="C125" i="1"/>
  <c r="E124" i="1"/>
  <c r="F124" i="1" s="1"/>
  <c r="G124" i="1" s="1"/>
  <c r="H124" i="1" s="1"/>
  <c r="I124" i="1" s="1"/>
  <c r="D124" i="1"/>
  <c r="C124" i="1"/>
  <c r="E123" i="1"/>
  <c r="E120" i="1" s="1"/>
  <c r="D123" i="1"/>
  <c r="D120" i="1" s="1"/>
  <c r="C123" i="1"/>
  <c r="C120" i="1" s="1"/>
  <c r="E119" i="1"/>
  <c r="D119" i="1"/>
  <c r="E118" i="1"/>
  <c r="D118" i="1"/>
  <c r="E117" i="1"/>
  <c r="D117" i="1"/>
  <c r="E116" i="1"/>
  <c r="D116" i="1"/>
  <c r="E114" i="1"/>
  <c r="D114" i="1"/>
  <c r="E113" i="1"/>
  <c r="E112" i="1"/>
  <c r="E111" i="1"/>
  <c r="E110" i="1"/>
  <c r="E108" i="1"/>
  <c r="E107" i="1"/>
  <c r="E104" i="1"/>
  <c r="E103" i="1"/>
  <c r="E101" i="1"/>
  <c r="F101" i="1" s="1"/>
  <c r="G101" i="1" s="1"/>
  <c r="H101" i="1" s="1"/>
  <c r="I101" i="1" s="1"/>
  <c r="C99" i="1"/>
  <c r="E81" i="1"/>
  <c r="D81" i="1"/>
  <c r="E66" i="1"/>
  <c r="C66" i="1"/>
  <c r="E45" i="1"/>
  <c r="E46" i="1" s="1"/>
  <c r="D46" i="1"/>
  <c r="Q59" i="2"/>
  <c r="E59" i="2"/>
  <c r="K57" i="2"/>
  <c r="L57" i="2" s="1"/>
  <c r="M57" i="2" s="1"/>
  <c r="J57" i="2"/>
  <c r="E57" i="2"/>
  <c r="F57" i="2" s="1"/>
  <c r="G57" i="2" s="1"/>
  <c r="D57" i="2"/>
  <c r="J56" i="2"/>
  <c r="D56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AF50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S59" i="2" s="1"/>
  <c r="R44" i="2"/>
  <c r="R59" i="2" s="1"/>
  <c r="Q44" i="2"/>
  <c r="P44" i="2"/>
  <c r="P59" i="2" s="1"/>
  <c r="O44" i="2"/>
  <c r="O59" i="2" s="1"/>
  <c r="N44" i="2"/>
  <c r="M44" i="2"/>
  <c r="M59" i="2" s="1"/>
  <c r="I21" i="1" s="1"/>
  <c r="L44" i="2"/>
  <c r="L59" i="2" s="1"/>
  <c r="H21" i="1" s="1"/>
  <c r="K44" i="2"/>
  <c r="K59" i="2" s="1"/>
  <c r="J44" i="2"/>
  <c r="J59" i="2" s="1"/>
  <c r="I44" i="2"/>
  <c r="I59" i="2" s="1"/>
  <c r="H44" i="2"/>
  <c r="H59" i="2" s="1"/>
  <c r="G44" i="2"/>
  <c r="G59" i="2" s="1"/>
  <c r="F44" i="2"/>
  <c r="F59" i="2" s="1"/>
  <c r="E44" i="2"/>
  <c r="D44" i="2"/>
  <c r="D59" i="2" s="1"/>
  <c r="C44" i="2"/>
  <c r="C59" i="2" s="1"/>
  <c r="B44" i="2"/>
  <c r="B60" i="2" s="1"/>
  <c r="B59" i="2" s="1"/>
  <c r="AG47" i="2"/>
  <c r="AF47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H14" i="2" s="1"/>
  <c r="G16" i="2"/>
  <c r="F16" i="2"/>
  <c r="E16" i="2"/>
  <c r="D16" i="2"/>
  <c r="C16" i="2"/>
  <c r="B16" i="2"/>
  <c r="AE19" i="2"/>
  <c r="AE18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J22" i="2"/>
  <c r="AI22" i="2"/>
  <c r="AH22" i="2"/>
  <c r="AG22" i="2"/>
  <c r="AF22" i="2"/>
  <c r="AE22" i="2"/>
  <c r="AK22" i="2" s="1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Q8" i="2" s="1"/>
  <c r="Q63" i="2" s="1"/>
  <c r="F22" i="1" s="1"/>
  <c r="G22" i="1" s="1"/>
  <c r="P9" i="2"/>
  <c r="O9" i="2"/>
  <c r="N9" i="2"/>
  <c r="L9" i="2"/>
  <c r="K9" i="2"/>
  <c r="J9" i="2"/>
  <c r="I9" i="2"/>
  <c r="H9" i="2"/>
  <c r="I14" i="1" s="1"/>
  <c r="F9" i="2"/>
  <c r="F8" i="2" s="1"/>
  <c r="E9" i="2"/>
  <c r="D9" i="2"/>
  <c r="C9" i="2"/>
  <c r="D14" i="1" s="1"/>
  <c r="B9" i="2"/>
  <c r="M12" i="2"/>
  <c r="M9" i="2" s="1"/>
  <c r="G12" i="2"/>
  <c r="G9" i="2" s="1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B33" i="2"/>
  <c r="C33" i="2"/>
  <c r="B36" i="2"/>
  <c r="C38" i="1" s="1"/>
  <c r="C36" i="2"/>
  <c r="D36" i="2"/>
  <c r="E36" i="2"/>
  <c r="F36" i="2"/>
  <c r="G36" i="2"/>
  <c r="H36" i="2"/>
  <c r="C12" i="1" s="1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AD36" i="2"/>
  <c r="AJ36" i="2" s="1"/>
  <c r="AB36" i="2"/>
  <c r="AH36" i="2" s="1"/>
  <c r="Z36" i="2"/>
  <c r="AF36" i="2" s="1"/>
  <c r="AK33" i="2"/>
  <c r="AJ33" i="2"/>
  <c r="AI33" i="2"/>
  <c r="AH33" i="2"/>
  <c r="AG33" i="2"/>
  <c r="AF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C19" i="1" s="1"/>
  <c r="G33" i="2"/>
  <c r="F33" i="2"/>
  <c r="E33" i="2"/>
  <c r="D33" i="2"/>
  <c r="AE33" i="2"/>
  <c r="AD33" i="2"/>
  <c r="AC33" i="2"/>
  <c r="AB33" i="2"/>
  <c r="AA33" i="2"/>
  <c r="Z33" i="2"/>
  <c r="Y24" i="2"/>
  <c r="X24" i="2"/>
  <c r="W24" i="2"/>
  <c r="V24" i="2"/>
  <c r="U24" i="2"/>
  <c r="T24" i="2"/>
  <c r="S24" i="2"/>
  <c r="R24" i="2"/>
  <c r="P24" i="2"/>
  <c r="O24" i="2"/>
  <c r="N24" i="2"/>
  <c r="M24" i="2"/>
  <c r="I16" i="1" s="1"/>
  <c r="L24" i="2"/>
  <c r="H16" i="1" s="1"/>
  <c r="K24" i="2"/>
  <c r="F16" i="1" s="1"/>
  <c r="G16" i="1" s="1"/>
  <c r="J24" i="2"/>
  <c r="E16" i="1" s="1"/>
  <c r="I24" i="2"/>
  <c r="H24" i="2"/>
  <c r="C16" i="1" s="1"/>
  <c r="F24" i="2"/>
  <c r="H35" i="1" s="1"/>
  <c r="E24" i="2"/>
  <c r="F35" i="1" s="1"/>
  <c r="G35" i="1" s="1"/>
  <c r="D24" i="2"/>
  <c r="E35" i="1" s="1"/>
  <c r="C24" i="2"/>
  <c r="B24" i="2"/>
  <c r="G24" i="2"/>
  <c r="I35" i="1" s="1"/>
  <c r="AE24" i="2"/>
  <c r="G23" i="8" l="1"/>
  <c r="O8" i="2"/>
  <c r="O63" i="2" s="1"/>
  <c r="N59" i="2"/>
  <c r="N60" i="2"/>
  <c r="B8" i="2"/>
  <c r="C29" i="1" s="1"/>
  <c r="C14" i="1"/>
  <c r="C18" i="1"/>
  <c r="H63" i="2"/>
  <c r="I32" i="1"/>
  <c r="C15" i="1"/>
  <c r="D8" i="2"/>
  <c r="G8" i="2"/>
  <c r="G63" i="2" s="1"/>
  <c r="L14" i="9"/>
  <c r="K14" i="9"/>
  <c r="P14" i="9" s="1"/>
  <c r="D30" i="1" s="1"/>
  <c r="P18" i="9"/>
  <c r="P20" i="9"/>
  <c r="C25" i="1"/>
  <c r="I25" i="1"/>
  <c r="E29" i="1"/>
  <c r="D63" i="2"/>
  <c r="E25" i="1"/>
  <c r="H25" i="1"/>
  <c r="F63" i="2"/>
  <c r="F120" i="1"/>
  <c r="G120" i="1" s="1"/>
  <c r="H120" i="1" s="1"/>
  <c r="I120" i="1" s="1"/>
  <c r="F123" i="1"/>
  <c r="G123" i="1" s="1"/>
  <c r="H123" i="1" s="1"/>
  <c r="I123" i="1" s="1"/>
  <c r="E125" i="1"/>
  <c r="D125" i="1"/>
  <c r="Q14" i="9"/>
  <c r="E30" i="1" s="1"/>
  <c r="P17" i="9"/>
  <c r="J27" i="9"/>
  <c r="J28" i="9" s="1"/>
  <c r="P19" i="9"/>
  <c r="K27" i="9"/>
  <c r="P26" i="9"/>
  <c r="H8" i="2"/>
  <c r="J8" i="2"/>
  <c r="J63" i="2" s="1"/>
  <c r="E10" i="1" s="1"/>
  <c r="L8" i="2"/>
  <c r="L63" i="2" s="1"/>
  <c r="H10" i="1" s="1"/>
  <c r="S8" i="2"/>
  <c r="S63" i="2" s="1"/>
  <c r="I22" i="1" s="1"/>
  <c r="U8" i="2"/>
  <c r="U63" i="2" s="1"/>
  <c r="W8" i="2"/>
  <c r="W63" i="2" s="1"/>
  <c r="Y8" i="2"/>
  <c r="Y63" i="2" s="1"/>
  <c r="AA8" i="2"/>
  <c r="AA63" i="2" s="1"/>
  <c r="AG9" i="2"/>
  <c r="AG16" i="2"/>
  <c r="AI16" i="2"/>
  <c r="K56" i="2"/>
  <c r="J53" i="2"/>
  <c r="AK19" i="2"/>
  <c r="AK24" i="2"/>
  <c r="M8" i="2"/>
  <c r="M63" i="2" s="1"/>
  <c r="I10" i="1" s="1"/>
  <c r="C8" i="2"/>
  <c r="E8" i="2"/>
  <c r="I8" i="2"/>
  <c r="I63" i="2" s="1"/>
  <c r="K8" i="2"/>
  <c r="K63" i="2" s="1"/>
  <c r="F10" i="1" s="1"/>
  <c r="G10" i="1" s="1"/>
  <c r="N8" i="2"/>
  <c r="N63" i="2" s="1"/>
  <c r="P8" i="2"/>
  <c r="P63" i="2" s="1"/>
  <c r="E22" i="1" s="1"/>
  <c r="R8" i="2"/>
  <c r="R63" i="2" s="1"/>
  <c r="H22" i="1" s="1"/>
  <c r="T8" i="2"/>
  <c r="T63" i="2" s="1"/>
  <c r="V8" i="2"/>
  <c r="V63" i="2" s="1"/>
  <c r="X8" i="2"/>
  <c r="X63" i="2" s="1"/>
  <c r="AF9" i="2"/>
  <c r="AF16" i="2"/>
  <c r="Z8" i="2"/>
  <c r="Z63" i="2" s="1"/>
  <c r="AF63" i="2" s="1"/>
  <c r="AH16" i="2"/>
  <c r="AJ16" i="2"/>
  <c r="E56" i="2"/>
  <c r="D53" i="2"/>
  <c r="AK9" i="2"/>
  <c r="AD8" i="2"/>
  <c r="AD63" i="2" s="1"/>
  <c r="AJ63" i="2" s="1"/>
  <c r="AJ9" i="2"/>
  <c r="AC8" i="2"/>
  <c r="AC63" i="2" s="1"/>
  <c r="AI63" i="2" s="1"/>
  <c r="AI9" i="2"/>
  <c r="AH9" i="2"/>
  <c r="AI8" i="2"/>
  <c r="T59" i="2"/>
  <c r="Y59" i="2"/>
  <c r="X59" i="2"/>
  <c r="W59" i="2"/>
  <c r="V59" i="2"/>
  <c r="U59" i="2"/>
  <c r="Z59" i="2"/>
  <c r="AB59" i="2"/>
  <c r="AD59" i="2"/>
  <c r="AA59" i="2"/>
  <c r="AC59" i="2"/>
  <c r="AE59" i="2"/>
  <c r="L26" i="9"/>
  <c r="F26" i="9"/>
  <c r="P11" i="9"/>
  <c r="Q11" i="9"/>
  <c r="R11" i="9"/>
  <c r="S11" i="9"/>
  <c r="T11" i="9"/>
  <c r="L17" i="9"/>
  <c r="M17" i="9"/>
  <c r="G17" i="9"/>
  <c r="L13" i="9"/>
  <c r="Q13" i="9" s="1"/>
  <c r="F13" i="9"/>
  <c r="E18" i="9"/>
  <c r="E19" i="9"/>
  <c r="E20" i="9"/>
  <c r="G53" i="12"/>
  <c r="AE20" i="2"/>
  <c r="AE16" i="2"/>
  <c r="AA24" i="2"/>
  <c r="AG24" i="2" s="1"/>
  <c r="Z24" i="2"/>
  <c r="AF24" i="2" s="1"/>
  <c r="AC24" i="2"/>
  <c r="AI24" i="2" s="1"/>
  <c r="AA36" i="2"/>
  <c r="AG36" i="2" s="1"/>
  <c r="AC36" i="2"/>
  <c r="AI36" i="2" s="1"/>
  <c r="AE36" i="2"/>
  <c r="AK36" i="2" s="1"/>
  <c r="AD24" i="2"/>
  <c r="AJ24" i="2" s="1"/>
  <c r="AB24" i="2"/>
  <c r="AH24" i="2" s="1"/>
  <c r="D22" i="1" l="1"/>
  <c r="C22" i="1"/>
  <c r="D10" i="1"/>
  <c r="B63" i="2"/>
  <c r="P27" i="9"/>
  <c r="AJ8" i="2"/>
  <c r="F29" i="1"/>
  <c r="G29" i="1" s="1"/>
  <c r="F25" i="1"/>
  <c r="G25" i="1" s="1"/>
  <c r="E63" i="2"/>
  <c r="AG63" i="2"/>
  <c r="D29" i="1"/>
  <c r="D25" i="1"/>
  <c r="C63" i="2"/>
  <c r="R17" i="9"/>
  <c r="L27" i="9"/>
  <c r="Q27" i="9" s="1"/>
  <c r="E36" i="1" s="1"/>
  <c r="Q26" i="9"/>
  <c r="Q17" i="9"/>
  <c r="K28" i="9"/>
  <c r="P28" i="9" s="1"/>
  <c r="D33" i="1"/>
  <c r="AF8" i="2"/>
  <c r="AK16" i="2"/>
  <c r="AE8" i="2"/>
  <c r="AE63" i="2" s="1"/>
  <c r="AK63" i="2" s="1"/>
  <c r="AB8" i="2"/>
  <c r="AB63" i="2" s="1"/>
  <c r="AH63" i="2" s="1"/>
  <c r="F56" i="2"/>
  <c r="E53" i="2"/>
  <c r="L56" i="2"/>
  <c r="K53" i="2"/>
  <c r="AG8" i="2"/>
  <c r="G26" i="9"/>
  <c r="M26" i="9"/>
  <c r="G13" i="9"/>
  <c r="M13" i="9"/>
  <c r="H17" i="9"/>
  <c r="O17" i="9" s="1"/>
  <c r="N17" i="9"/>
  <c r="F20" i="9"/>
  <c r="L20" i="9"/>
  <c r="Q20" i="9" s="1"/>
  <c r="F18" i="9"/>
  <c r="L18" i="9"/>
  <c r="Q18" i="9" s="1"/>
  <c r="F19" i="9"/>
  <c r="L19" i="9"/>
  <c r="Q19" i="9" s="1"/>
  <c r="C10" i="1" l="1"/>
  <c r="R13" i="9"/>
  <c r="M14" i="9"/>
  <c r="D36" i="1"/>
  <c r="C26" i="1"/>
  <c r="S17" i="9"/>
  <c r="M28" i="9"/>
  <c r="M27" i="9"/>
  <c r="R27" i="9" s="1"/>
  <c r="F36" i="1" s="1"/>
  <c r="G36" i="1" s="1"/>
  <c r="R26" i="9"/>
  <c r="E33" i="1"/>
  <c r="T17" i="9"/>
  <c r="L28" i="9"/>
  <c r="Q28" i="9" s="1"/>
  <c r="D26" i="1" s="1"/>
  <c r="M56" i="2"/>
  <c r="M53" i="2" s="1"/>
  <c r="L53" i="2"/>
  <c r="G56" i="2"/>
  <c r="G53" i="2" s="1"/>
  <c r="F53" i="2"/>
  <c r="AK8" i="2"/>
  <c r="AH8" i="2"/>
  <c r="N26" i="9"/>
  <c r="H26" i="9"/>
  <c r="O26" i="9" s="1"/>
  <c r="N13" i="9"/>
  <c r="H13" i="9"/>
  <c r="O13" i="9" s="1"/>
  <c r="G19" i="9"/>
  <c r="M19" i="9"/>
  <c r="R19" i="9" s="1"/>
  <c r="G18" i="9"/>
  <c r="M18" i="9"/>
  <c r="G20" i="9"/>
  <c r="M20" i="9"/>
  <c r="R20" i="9" s="1"/>
  <c r="S13" i="9" l="1"/>
  <c r="N14" i="9"/>
  <c r="R14" i="9"/>
  <c r="F30" i="1" s="1"/>
  <c r="G30" i="1" s="1"/>
  <c r="T13" i="9"/>
  <c r="O14" i="9"/>
  <c r="R18" i="9"/>
  <c r="F33" i="1"/>
  <c r="G33" i="1" s="1"/>
  <c r="O27" i="9"/>
  <c r="O28" i="9" s="1"/>
  <c r="T26" i="9"/>
  <c r="R28" i="9"/>
  <c r="E26" i="1" s="1"/>
  <c r="N27" i="9"/>
  <c r="S27" i="9" s="1"/>
  <c r="S26" i="9"/>
  <c r="H20" i="9"/>
  <c r="O20" i="9" s="1"/>
  <c r="N20" i="9"/>
  <c r="S20" i="9" s="1"/>
  <c r="H18" i="9"/>
  <c r="O18" i="9" s="1"/>
  <c r="N18" i="9"/>
  <c r="N19" i="9"/>
  <c r="S19" i="9" s="1"/>
  <c r="H19" i="9"/>
  <c r="O19" i="9" s="1"/>
  <c r="AB48" i="2"/>
  <c r="AC48" i="2"/>
  <c r="AA48" i="2"/>
  <c r="AD48" i="2"/>
  <c r="AE48" i="2"/>
  <c r="T14" i="9" l="1"/>
  <c r="N28" i="9"/>
  <c r="S28" i="9" s="1"/>
  <c r="S14" i="9"/>
  <c r="H30" i="1" s="1"/>
  <c r="T19" i="9"/>
  <c r="S18" i="9"/>
  <c r="H33" i="1"/>
  <c r="T18" i="9"/>
  <c r="T20" i="9"/>
  <c r="T27" i="9"/>
  <c r="H26" i="1" l="1"/>
  <c r="F26" i="1"/>
  <c r="G26" i="1" s="1"/>
  <c r="I33" i="1"/>
  <c r="T28" i="9"/>
</calcChain>
</file>

<file path=xl/sharedStrings.xml><?xml version="1.0" encoding="utf-8"?>
<sst xmlns="http://schemas.openxmlformats.org/spreadsheetml/2006/main" count="756" uniqueCount="345">
  <si>
    <t>в федеральный бюджет</t>
  </si>
  <si>
    <t>в областной бюджет</t>
  </si>
  <si>
    <t>Среднесписочная 
численность работающих (чел.)</t>
  </si>
  <si>
    <t>Выручка от реализации
товаров  (работ, услуг), млн. руб.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</si>
  <si>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</si>
  <si>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Индекс промышленного производства</t>
  </si>
  <si>
    <t>Индекс производства продукции сельского хозяйства в сельхозорганизациях</t>
  </si>
  <si>
    <t>Объем выполненных работ и услуг собственными силами предприятий и организаций</t>
  </si>
  <si>
    <t>Объем инвестиций в основной капитал за счет всех источников -  всего</t>
  </si>
  <si>
    <t>Прочие доходы</t>
  </si>
  <si>
    <t xml:space="preserve">2 вариант </t>
  </si>
  <si>
    <t>экономические показатели</t>
  </si>
  <si>
    <t>Производство и распределение электроэнергии, газа и воды - всего (E)</t>
  </si>
  <si>
    <t>Строительство - всего</t>
  </si>
  <si>
    <t>Транспорт и связь - всего</t>
  </si>
  <si>
    <t>Сельское хозяйство - всего</t>
  </si>
  <si>
    <t>Торговля - всего</t>
  </si>
  <si>
    <t xml:space="preserve">Прочие - всего </t>
  </si>
  <si>
    <t>Наименование показателя</t>
  </si>
  <si>
    <t>Ед. изм.</t>
  </si>
  <si>
    <t>Итоги развития МО</t>
  </si>
  <si>
    <t>млн.руб.</t>
  </si>
  <si>
    <t>в т.ч. по видам экономической деятельности:</t>
  </si>
  <si>
    <t>%</t>
  </si>
  <si>
    <t>руб.</t>
  </si>
  <si>
    <t>Состояние основных видов экономической деятельности хозяйствующих субъектов МО</t>
  </si>
  <si>
    <t>Добыча полезных ископаемых (C):</t>
  </si>
  <si>
    <t>Обрабатывающие производства (D):</t>
  </si>
  <si>
    <t>Производство и распределение электроэнергии, газа и воды (E):</t>
  </si>
  <si>
    <t xml:space="preserve">Сельское хозяйство </t>
  </si>
  <si>
    <t>Валовый выпуск продукции  в сельхозорганизациях</t>
  </si>
  <si>
    <t>Строительство</t>
  </si>
  <si>
    <t>Ввод в действие жилых домов</t>
  </si>
  <si>
    <t>кв. м</t>
  </si>
  <si>
    <t>Введено жилья на душу населения</t>
  </si>
  <si>
    <t>Торговля</t>
  </si>
  <si>
    <t xml:space="preserve">Розничный товарооборот </t>
  </si>
  <si>
    <t xml:space="preserve">Индекс физического объема </t>
  </si>
  <si>
    <t>Малый бизнес</t>
  </si>
  <si>
    <t>ед.</t>
  </si>
  <si>
    <t>тыс.чел.</t>
  </si>
  <si>
    <t>тыс. чел.</t>
  </si>
  <si>
    <t>в том числе:</t>
  </si>
  <si>
    <t>Выплаты социального характера</t>
  </si>
  <si>
    <t>Фонд оплаты труда</t>
  </si>
  <si>
    <t>Обрабатывающие производства, всего (D)</t>
  </si>
  <si>
    <t>из них:</t>
  </si>
  <si>
    <t>(органы местного самоуправления при необходимости дополняют номенклатуру продукции)</t>
  </si>
  <si>
    <t>Средняя цена за единицу продукции, тыс. рублей</t>
  </si>
  <si>
    <t>А</t>
  </si>
  <si>
    <t>ПРОМЫШЛЕННОЕ ПРОИЗВОДСТВО:</t>
  </si>
  <si>
    <t xml:space="preserve"> Добыча полезных ископаемых (Раздел С)</t>
  </si>
  <si>
    <t>Каменный уголь</t>
  </si>
  <si>
    <t>тыс. т</t>
  </si>
  <si>
    <t>Соль поваренная (добыча)</t>
  </si>
  <si>
    <t>т</t>
  </si>
  <si>
    <t>ИТОГО</t>
  </si>
  <si>
    <t xml:space="preserve"> Обрабатывающие производства (Раздел  D)</t>
  </si>
  <si>
    <t>Изделия колбасные - всего</t>
  </si>
  <si>
    <t>Полуфабрикаты мясные - всего</t>
  </si>
  <si>
    <t>Хлеб и хлебобулочные изделия - всего</t>
  </si>
  <si>
    <t>Изделия кондитерские мучные</t>
  </si>
  <si>
    <t>тыс.шт</t>
  </si>
  <si>
    <t>тыс. плотн. м3</t>
  </si>
  <si>
    <t xml:space="preserve">Производство и распределение электроэнергии, газа и воды (Раздел Е)
</t>
  </si>
  <si>
    <t>тыс. Гкал</t>
  </si>
  <si>
    <t>Производство пара и горячей воды (тепловой энергии) котельными</t>
  </si>
  <si>
    <t>Котельными</t>
  </si>
  <si>
    <t>Итого по промышленному производству (сумма разделов C+D+E)</t>
  </si>
  <si>
    <t>Лесное хозяйство и предоставление услуг в этой области (02)</t>
  </si>
  <si>
    <t>Вывозка древесины - всего</t>
  </si>
  <si>
    <t>Сельское хозяйство</t>
  </si>
  <si>
    <t>зерно</t>
  </si>
  <si>
    <t>картофель</t>
  </si>
  <si>
    <t>овощи</t>
  </si>
  <si>
    <t>мясо</t>
  </si>
  <si>
    <t>молоко</t>
  </si>
  <si>
    <t>яйца</t>
  </si>
  <si>
    <t>Государственное управление и обеспечение военной безопасности; обязательное социальное обеспечение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</si>
  <si>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</si>
  <si>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</si>
  <si>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</si>
  <si>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Транспорт и связь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</si>
  <si>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</si>
  <si>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</si>
  <si>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</si>
  <si>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из них по отраслям социальной сферы:</t>
  </si>
  <si>
    <t>Прочие</t>
  </si>
  <si>
    <t>Культура и искусство</t>
  </si>
  <si>
    <t>Физическая культура</t>
  </si>
  <si>
    <t>Управление</t>
  </si>
  <si>
    <t>Лесное хозяйство и предоставление услуг в этой области*</t>
  </si>
  <si>
    <t>Производство и распределение электроэнергии, газа и воды**</t>
  </si>
  <si>
    <t>х</t>
  </si>
  <si>
    <t>Наименование элементарного вида деятельности,
 товара-представителя</t>
  </si>
  <si>
    <t xml:space="preserve">В том числе из общей численности работающих численность работников бюджетной сферы, финансируемой из консолидированного местного бюджета-всего, </t>
  </si>
  <si>
    <t>Производство пищевых продуктов,включая напитки, и табака - всего</t>
  </si>
  <si>
    <t>Целлюлозно-бумажное производство; издательская и полиграфическая деятельность - всего</t>
  </si>
  <si>
    <t xml:space="preserve">***) В данной форме органы местного самоуправления показывают только ту продукцию, которая производится в муниципальном образовании, остальные наименования товаров удаляются. </t>
  </si>
  <si>
    <t xml:space="preserve">1 вариант </t>
  </si>
  <si>
    <t>Лесное хозяйство и предоставление услуг в этой области - всего</t>
  </si>
  <si>
    <t>финансовые показатели</t>
  </si>
  <si>
    <t>социальные показатели</t>
  </si>
  <si>
    <t>Фонд оплаты труда, млн. руб</t>
  </si>
  <si>
    <t xml:space="preserve">Объем отгруженных товаров, 
выполненных работ и услуг, млн. руб. </t>
  </si>
  <si>
    <t>в т.ч.по предприятиям:</t>
  </si>
  <si>
    <t>Добыча полезных 
ископаемых - всего (С)</t>
  </si>
  <si>
    <t>Приложение 1</t>
  </si>
  <si>
    <t>Приложение 2 к прогнозу</t>
  </si>
  <si>
    <t>Приложение 3 к прогнозу</t>
  </si>
  <si>
    <t>Прогноз на:</t>
  </si>
  <si>
    <t xml:space="preserve">Добыча топливно-энергетических полезных ископаемых (Подраздел СА)
</t>
  </si>
  <si>
    <t xml:space="preserve"> Добыча полезных ископаемых,кроме топливно-энергетических (Подраздел СВ)</t>
  </si>
  <si>
    <t xml:space="preserve">Производство пищевых продуктов, включая напитки, и табака (Подраздел DA)
</t>
  </si>
  <si>
    <t>Лесозаготовки</t>
  </si>
  <si>
    <t>Количество индивидуальных предпринимателей</t>
  </si>
  <si>
    <t>Промышленное производство (C+D+E):</t>
  </si>
  <si>
    <t>Промышленное производство:</t>
  </si>
  <si>
    <t xml:space="preserve"> в том числе по видам экономической деятельности:</t>
  </si>
  <si>
    <t>Индекс промышленного производства - всего***:</t>
  </si>
  <si>
    <t xml:space="preserve">Расчет индексов производства продукции
по элементарному виду деятельности,  исходя из динамики по товарам-представителям
</t>
  </si>
  <si>
    <t>Прибыль (убыток) до налогообложения, 
млн. руб.</t>
  </si>
  <si>
    <t xml:space="preserve">ВСЕГО </t>
  </si>
  <si>
    <t>Произведено продукции в натуральном выражении</t>
  </si>
  <si>
    <t>Объем отгруженных товаров собственного производства, выполненных работ и услуг собственными силами</t>
  </si>
  <si>
    <t>Объем отгруженных товаров собственного производства, выполненных работ и услуг собственными силами (С+D+E):</t>
  </si>
  <si>
    <t>2012 г.</t>
  </si>
  <si>
    <t>2013 г.</t>
  </si>
  <si>
    <t>Среднемесячная заработная плата, руб</t>
  </si>
  <si>
    <t>№ п/п</t>
  </si>
  <si>
    <t>Число действующих микропредприятий - всего</t>
  </si>
  <si>
    <t>Среднемесячная начисленная заработная плата работников малых предприятий (с учетом микропредприятий)</t>
  </si>
  <si>
    <t>Число действующих малых предприятий - всего (с учетом микропредприятий)</t>
  </si>
  <si>
    <t>Уд. вес выручки предприятий малого бизнеса (с учетом микропредприятий) в выручке  в целом по МО</t>
  </si>
  <si>
    <t xml:space="preserve">В том числе из общей численности работающих численность работников малых предприятий (с учетом микропредприятий)-всего, </t>
  </si>
  <si>
    <t>Среднесписочная численность работников (без внешних совместителей) по полному кругу организаций,</t>
  </si>
  <si>
    <t xml:space="preserve">Фонд начисленной заработной платы по полному кругу организаций, </t>
  </si>
  <si>
    <t>Фонд начисленной заработной платы работников малых предприятий (с учетом микропредприятий)</t>
  </si>
  <si>
    <t>Среднемесячная начисленная заработная плата (без выплат социального характера) по полному кругу организаций,</t>
  </si>
  <si>
    <t xml:space="preserve">Выручка от реализации продукции, работ, услуг (в действующих ценах) по полному кругу организаций, </t>
  </si>
  <si>
    <t xml:space="preserve">Выручка от реализации продукции, работ, услуг (в действующих ценах) предприятий малого бизнеса (с учетом микропредприятий) </t>
  </si>
  <si>
    <t>Уд. вес выручки предприятий микропредприятий в выручке  в целом по МО</t>
  </si>
  <si>
    <t>Фонд начисленной заработной платы работников сельского хозяйства</t>
  </si>
  <si>
    <t>в т.ч. по видам экономической деятельности в разрезе предприятий:</t>
  </si>
  <si>
    <t>Малый бизнес-всего (с учетом микропредприятий)</t>
  </si>
  <si>
    <t>Наименование проекта</t>
  </si>
  <si>
    <t>Инвестор</t>
  </si>
  <si>
    <t>Объем инвестиций, млн.руб.</t>
  </si>
  <si>
    <t>Выручка от реализации продукции, работ, услуг, млн.руб.</t>
  </si>
  <si>
    <t>Приложение 4.</t>
  </si>
  <si>
    <t xml:space="preserve">Показатели социально-экономического развития базовых предприятий </t>
  </si>
  <si>
    <t xml:space="preserve">(предоставляется отдельно по каждому предприятию) </t>
  </si>
  <si>
    <t>________________________________________________________________________________________</t>
  </si>
  <si>
    <t>(наименование предприятия)</t>
  </si>
  <si>
    <t xml:space="preserve">Показатели </t>
  </si>
  <si>
    <t>Ед. измер.</t>
  </si>
  <si>
    <t>прогноз на:</t>
  </si>
  <si>
    <t xml:space="preserve">Среднегод. стоим. ОФ по остат. стоимости </t>
  </si>
  <si>
    <t>тыс. руб.</t>
  </si>
  <si>
    <t>Инвестиции в основной капитал</t>
  </si>
  <si>
    <t>Выручка от реализации товаров (работ, услуг)</t>
  </si>
  <si>
    <t>Удельный вес экспорта в объеме реализации</t>
  </si>
  <si>
    <t>Прибыль (убыток) до налогообложения</t>
  </si>
  <si>
    <t>Объем затрат на производство и реализацию продукции (работ, услуг)</t>
  </si>
  <si>
    <t>Затраты на рубль реализованной  продукции</t>
  </si>
  <si>
    <t>Удельный вес в затратах на производство и реализацию продукции (услуг) на:</t>
  </si>
  <si>
    <t xml:space="preserve">  - электрическую энергию</t>
  </si>
  <si>
    <t xml:space="preserve">  - тепловую энергию</t>
  </si>
  <si>
    <t xml:space="preserve">  - топливо</t>
  </si>
  <si>
    <t xml:space="preserve">  - ж/д перевозки</t>
  </si>
  <si>
    <t>Налоги и платежи в бюджеты всех уровней</t>
  </si>
  <si>
    <t xml:space="preserve">  - начисленные</t>
  </si>
  <si>
    <t xml:space="preserve">  - уплаченные</t>
  </si>
  <si>
    <t xml:space="preserve"> в том числе в консолидированный бюджет области:</t>
  </si>
  <si>
    <t>Задолженность по платежам в бюджеты всех уровней (на конец года) - всего,</t>
  </si>
  <si>
    <t>в том числе</t>
  </si>
  <si>
    <t>в консолидированный местный бюджет</t>
  </si>
  <si>
    <t>Среднесписочная численность работающих</t>
  </si>
  <si>
    <t>чел.</t>
  </si>
  <si>
    <t>Задолженность по заработной плате на конец года</t>
  </si>
  <si>
    <t>Выпуск основных видов продукции:</t>
  </si>
  <si>
    <t>в натур. выраж.</t>
  </si>
  <si>
    <t>Подпись руководителя предприятия</t>
  </si>
  <si>
    <r>
      <t xml:space="preserve">Загруженность мощностей                                                                      </t>
    </r>
    <r>
      <rPr>
        <sz val="12"/>
        <rFont val="Times New Roman"/>
        <family val="1"/>
        <charset val="204"/>
      </rPr>
      <t>(средняя или по основной номенклатуре)</t>
    </r>
  </si>
  <si>
    <r>
      <t xml:space="preserve">Износ машин и оборудования                                                                   </t>
    </r>
    <r>
      <rPr>
        <sz val="12"/>
        <rFont val="Times New Roman"/>
        <family val="1"/>
        <charset val="204"/>
      </rPr>
      <t>(активной части ОФ)</t>
    </r>
  </si>
  <si>
    <t>Количество создаваемых новых рабочих мест</t>
  </si>
  <si>
    <t xml:space="preserve">Выпуск продукции в натуральном выражении
 (в соотв. ед.) 
</t>
  </si>
  <si>
    <t>Количество ежегодно создаваемых новых рабочих мест, ед.</t>
  </si>
  <si>
    <t>Наименование 
городского (сельского) поселения и населенного пункта на территории которого предполагается реализация инвестпроекта</t>
  </si>
  <si>
    <t>и т.д.</t>
  </si>
  <si>
    <t>продукция 
№ 1</t>
  </si>
  <si>
    <t>продукция 
№ 2</t>
  </si>
  <si>
    <t>продукция № 3</t>
  </si>
  <si>
    <t>Проект 1</t>
  </si>
  <si>
    <t xml:space="preserve">Период реализации проекта </t>
  </si>
  <si>
    <t>Экономи-
ческий эффект (прибыль), млн. руб.</t>
  </si>
  <si>
    <t xml:space="preserve">Демография, трудовые ресурсы и уровень жизни населения </t>
  </si>
  <si>
    <t>Численность постоянного населения - всего</t>
  </si>
  <si>
    <t>2014 г.</t>
  </si>
  <si>
    <t>Приложение 6 к прогнозу</t>
  </si>
  <si>
    <t>2015 г.</t>
  </si>
  <si>
    <t>2015 год</t>
  </si>
  <si>
    <t>Факт 
2012 года</t>
  </si>
  <si>
    <t>2016 год</t>
  </si>
  <si>
    <t>Уровень регистрируемой безработицы (к трудоспособному населению)</t>
  </si>
  <si>
    <t>Фонд начисленной заработной платы работников бюджетной сферы</t>
  </si>
  <si>
    <t>Факт 
2012 г.</t>
  </si>
  <si>
    <t>2016 г.</t>
  </si>
  <si>
    <t>факт 2012</t>
  </si>
  <si>
    <t>Период реализации</t>
  </si>
  <si>
    <t>Объем инвестиций, млн. руб.</t>
  </si>
  <si>
    <t>Выручка от реализации продукции, работ, услуг, млн. руб.</t>
  </si>
  <si>
    <t>продукция №1</t>
  </si>
  <si>
    <t>продукция №2</t>
  </si>
  <si>
    <t>Выпуск продукции в натуральном выражении (в соотв. ед.)</t>
  </si>
  <si>
    <t>Экономи-ческий эффект (прибыль), млн. руб.</t>
  </si>
  <si>
    <t>Проект 2</t>
  </si>
  <si>
    <t>…</t>
  </si>
  <si>
    <t>Прибыль прибыльных предприятий (с учетом предприятий малого бизнеса)</t>
  </si>
  <si>
    <t>Наименование поселения</t>
  </si>
  <si>
    <t>Фонд оплаты труда, млн. руб.</t>
  </si>
  <si>
    <t>Среднесписочная численность работающих, чел.</t>
  </si>
  <si>
    <t>Выручка от реализации товаров (работ, услуг), млн. руб.</t>
  </si>
  <si>
    <t>ИТОГО по району*</t>
  </si>
  <si>
    <t>Индивидуальные предприниматели</t>
  </si>
  <si>
    <t>Малые предприятия</t>
  </si>
  <si>
    <t>Валовый совокупный доход (сумма ФОТ, выплат соцхарактера, прочих доходов)</t>
  </si>
  <si>
    <t>Земельный налог</t>
  </si>
  <si>
    <t>Налог на имущество физических лиц</t>
  </si>
  <si>
    <t>Единый налог на вмененный доход</t>
  </si>
  <si>
    <t>Налог, взимаемый в связи с применением патентной системы налогообложения</t>
  </si>
  <si>
    <t>1. Налог на доходы физических лиц</t>
  </si>
  <si>
    <t>2. Налоги на имущество:</t>
  </si>
  <si>
    <t>Доходный потенциал (объем налогов, формируемых на территории) - всего:</t>
  </si>
  <si>
    <t>(ред. от 29.06.2012)</t>
  </si>
  <si>
    <t>ст.3</t>
  </si>
  <si>
    <t>15 =
итог гр.10/
итог гр.9
* 100</t>
  </si>
  <si>
    <t>16 =
итог гр.11/
итог гр.10
* 100</t>
  </si>
  <si>
    <t>17 =
итог гр.12/
итог гр.11
* 100</t>
  </si>
  <si>
    <t>18 =
итог гр.13/
итог гр.12
* 100</t>
  </si>
  <si>
    <t>19 =
итог гр.14/
итог гр.13
* 100</t>
  </si>
  <si>
    <t>Наименование проекта и населенного пункта, где планируется реализация проекта</t>
  </si>
  <si>
    <t>Число безработных граждан, чел.</t>
  </si>
  <si>
    <t>Количество субъектов малого и среднего предпринимательства (ед.):</t>
  </si>
  <si>
    <t>Доходный потенциал территориии</t>
  </si>
  <si>
    <t>3. Налоги со специальным режимом:</t>
  </si>
  <si>
    <t>ВСЕГО ПО ПОСЕЛЕНИЮ</t>
  </si>
  <si>
    <t>ИТОГО ПО РАЙОНУ</t>
  </si>
  <si>
    <t>Потенциал поступлений земельного налога</t>
  </si>
  <si>
    <t>из них по категориям работников:</t>
  </si>
  <si>
    <t xml:space="preserve">Среднемесячная начисленная заработная плата работников бюджетной сферы, финансируемой из консолидированного местного бюджета с учетом "дорожных карт" МО - всего, </t>
  </si>
  <si>
    <t>кадастровая стоимость земельных участков,
 признаваемых объектом налогообложения-всего</t>
  </si>
  <si>
    <t>Общая инвентаризационная стоимость строений, помещений и сооружений, по которым предъявлен налог к уплате</t>
  </si>
  <si>
    <t>Общая инвентаризационная стоимость объектов налогообложения</t>
  </si>
  <si>
    <t>Форма прогноза 
до 2017 г.</t>
  </si>
  <si>
    <t>Факт 
2013 года</t>
  </si>
  <si>
    <t>Оценка 
2014 года</t>
  </si>
  <si>
    <t>2017 год</t>
  </si>
  <si>
    <t>Факт 
2013 г.</t>
  </si>
  <si>
    <t>Оценка 
2014 г.</t>
  </si>
  <si>
    <t>2017 г.</t>
  </si>
  <si>
    <t>Прогноз на 2015-2017 гг.</t>
  </si>
  <si>
    <t>факт 2013</t>
  </si>
  <si>
    <t>оценка 2014</t>
  </si>
  <si>
    <r>
      <t xml:space="preserve">Всего за 2014-2017 гг., 
</t>
    </r>
    <r>
      <rPr>
        <i/>
        <sz val="12"/>
        <rFont val="Times New Roman"/>
        <family val="1"/>
        <charset val="204"/>
      </rPr>
      <t>в т.ч. по годам:</t>
    </r>
  </si>
  <si>
    <t>Оценка 2014 г.</t>
  </si>
  <si>
    <t>Перечень инвестиционных проектов, реализация которых предполагается в 2014-2017 гг.</t>
  </si>
  <si>
    <t>ООО УК "Тыретская"</t>
  </si>
  <si>
    <t>ООО "Тыретские инженерные сети"</t>
  </si>
  <si>
    <t xml:space="preserve"> </t>
  </si>
  <si>
    <t>ООО "Сибтеплосервис"</t>
  </si>
  <si>
    <t>ООО "Жилсервис"</t>
  </si>
  <si>
    <t>СПК "Тыретский"</t>
  </si>
  <si>
    <t>ЗАО "Новочеремховское"</t>
  </si>
  <si>
    <t>ОАО "Заларинский агроснаб"</t>
  </si>
  <si>
    <t>ОАО "Восход"</t>
  </si>
  <si>
    <t>ООО "Каравай Агро"</t>
  </si>
  <si>
    <t>СПК "Окинский" цех Веренский</t>
  </si>
  <si>
    <t>ОАО "Дорожная служба Иркутской области филиал "Заларинский"</t>
  </si>
  <si>
    <t>ОАО Тыретский Солерудник"</t>
  </si>
  <si>
    <t>ООО "Каратаевский карьер"</t>
  </si>
  <si>
    <t>ООО "Тарасовский уголь"</t>
  </si>
  <si>
    <t>ООО "Сельская новь"</t>
  </si>
  <si>
    <t>ИП "Какарышкин С.П. "Заларинский колбасный цех"</t>
  </si>
  <si>
    <t>ООО "Глория"</t>
  </si>
  <si>
    <t>ОГУ "Заларинский лесхоз"</t>
  </si>
  <si>
    <t>МУП "Центральная районная аптека № 14"</t>
  </si>
  <si>
    <t>Заларинское ПОСПО</t>
  </si>
  <si>
    <t>Заларинский райпотребсоюз"</t>
  </si>
  <si>
    <t>ООО УК "Гарант"</t>
  </si>
  <si>
    <t>ООО "Белые россы"</t>
  </si>
  <si>
    <t>ООО "Стройпроект"</t>
  </si>
  <si>
    <t>Заларинское муниципальное образование</t>
  </si>
  <si>
    <t>Тыретское муниципальное образование</t>
  </si>
  <si>
    <t>Бажирское муниципальное образование</t>
  </si>
  <si>
    <t>Бабагайское муниципальное образование</t>
  </si>
  <si>
    <t>Владимирское муниципальное образование</t>
  </si>
  <si>
    <t>Веренское муниципальное образование</t>
  </si>
  <si>
    <t>Муницпальное образование "Моисеевское сельское поселение"</t>
  </si>
  <si>
    <t>Мойганское муниципальное образование</t>
  </si>
  <si>
    <t>Новочеремховское муниципальное образование</t>
  </si>
  <si>
    <t>Семеновское муниципальное образование</t>
  </si>
  <si>
    <t>Троицкое муниципальное образование</t>
  </si>
  <si>
    <t>Ханжиновское муниципальное образование</t>
  </si>
  <si>
    <t>Хор-Тагнинское муниципальное образование</t>
  </si>
  <si>
    <t>Муниципальное образование "Холмогойское сельское поселение"</t>
  </si>
  <si>
    <t>Черемшанское муниципальное образование</t>
  </si>
  <si>
    <t xml:space="preserve"> "Организация на территории Троицкого спиртзавода медно-литейного цеха"</t>
  </si>
  <si>
    <t>ЗАО"Армас"</t>
  </si>
  <si>
    <t>Муниципальное образование "Заларинский район"</t>
  </si>
  <si>
    <t xml:space="preserve">«Разработка и добыча каменного угля на Тарасовском месторождении» </t>
  </si>
  <si>
    <t>ООО "Тарассовский уголь"</t>
  </si>
  <si>
    <t>Развитие  производства фуражного зерна на базе ОАО Заларинскагропромснаб</t>
  </si>
  <si>
    <t>ОАО Заларинскагропромснаб</t>
  </si>
  <si>
    <t xml:space="preserve">Развитие зернового  производства </t>
  </si>
  <si>
    <t>СПК «Тыретский»</t>
  </si>
  <si>
    <t>ИП глава КФХ ГусаровЕ.Н</t>
  </si>
  <si>
    <t>Развитие молочного производства на базе СПК «Тыретский»</t>
  </si>
  <si>
    <t>Развитие сельскохозяйственной кооперации</t>
  </si>
  <si>
    <t>СПК «Райпотребсоюз»</t>
  </si>
  <si>
    <t>ССПК «Татьяна»</t>
  </si>
  <si>
    <t>ССПК «Унга»</t>
  </si>
  <si>
    <t>524 т</t>
  </si>
  <si>
    <t>540 т</t>
  </si>
  <si>
    <t>552 т</t>
  </si>
  <si>
    <t>1120 т</t>
  </si>
  <si>
    <t>1500 т</t>
  </si>
  <si>
    <t>1980 т</t>
  </si>
  <si>
    <t xml:space="preserve"> Начальник отдела экономического анализа и прогнозирования                                            Галеева О.С.              </t>
  </si>
  <si>
    <t xml:space="preserve">Объем произведенной продукции в сопоставимых ценах </t>
  </si>
  <si>
    <t>Индекс производства продукции,  (%) **)</t>
  </si>
  <si>
    <t>Южного лесопожарного объедения Заларинский филиал</t>
  </si>
  <si>
    <t>Начальник отдела</t>
  </si>
  <si>
    <t>экономического анализа и прогнозирования</t>
  </si>
  <si>
    <t>Галеева О.С.</t>
  </si>
  <si>
    <t>Исп. Дроздова Н.М.</t>
  </si>
  <si>
    <t>Прогноз социально-экономического развитя муниципального образования "Заларинский район"  на 2015-2017 гг.</t>
  </si>
  <si>
    <t>Диагностика состояния экономики и предприятий муниципального образования "Заларинский район"</t>
  </si>
  <si>
    <t>Отдельные показатели прогноза
 развития муниципальных образований поселенческого уровня Заларинского района на 2015-2017 годы*</t>
  </si>
  <si>
    <t xml:space="preserve">Целлюлозно-бумажное производство; издательская и полиграфическая деятельность (Подраздел DE)
</t>
  </si>
  <si>
    <t>Газеты (экземпляров, тираж условный /в 4-х полосном исчислении формата А2/)</t>
  </si>
  <si>
    <t>млн.шт</t>
  </si>
  <si>
    <r>
      <t xml:space="preserve">Сводный перечень инвестиционных проектов, реализация которых предполагается в 2014-2017 гг. 
Муниципального образования "Заларинский район"
</t>
    </r>
    <r>
      <rPr>
        <sz val="16"/>
        <rFont val="Arial"/>
        <family val="2"/>
        <charset val="204"/>
      </rPr>
      <t>(наименование муниципального района, городского округа)</t>
    </r>
  </si>
  <si>
    <r>
      <t>Микропредприятия</t>
    </r>
    <r>
      <rPr>
        <sz val="12"/>
        <rFont val="Calibri"/>
        <family val="2"/>
        <charset val="204"/>
      </rPr>
      <t>*</t>
    </r>
  </si>
  <si>
    <r>
      <rPr>
        <b/>
        <sz val="14"/>
        <rFont val="Calibri"/>
        <family val="2"/>
        <charset val="204"/>
      </rPr>
      <t>*</t>
    </r>
    <r>
      <rPr>
        <b/>
        <i/>
        <sz val="10.5"/>
        <rFont val="Times New Roman"/>
        <family val="1"/>
        <charset val="204"/>
      </rPr>
      <t xml:space="preserve"> на территории муниципальных образований не созданы микропредприятия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</si>
</sst>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0"/>
    <numFmt numFmtId="167" formatCode="0.0000"/>
  </numFmts>
  <fonts count="50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  <charset val="204"/>
    </font>
    <font>
      <b/>
      <u/>
      <sz val="14"/>
      <name val="Times New Roman"/>
      <family val="1"/>
    </font>
    <font>
      <u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 Cyr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b/>
      <sz val="22"/>
      <name val="Arial Cyr"/>
      <family val="2"/>
      <charset val="204"/>
    </font>
    <font>
      <b/>
      <sz val="16"/>
      <name val="Arial Cyr"/>
      <family val="2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Arial Cyr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u/>
      <sz val="14"/>
      <name val="Times New Roman"/>
      <family val="1"/>
      <charset val="204"/>
    </font>
    <font>
      <b/>
      <sz val="16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Arial Cyr"/>
      <charset val="204"/>
    </font>
    <font>
      <i/>
      <sz val="12"/>
      <name val="Times New Roman"/>
      <family val="1"/>
      <charset val="204"/>
    </font>
    <font>
      <b/>
      <sz val="20"/>
      <name val="Times New Roman"/>
      <family val="1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8"/>
      <name val="Arial Cyr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  <font>
      <b/>
      <i/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64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/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dashed">
        <color indexed="55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dashed">
        <color indexed="55"/>
      </bottom>
      <diagonal/>
    </border>
    <border>
      <left style="thin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thin">
        <color indexed="64"/>
      </right>
      <top style="dashed">
        <color indexed="55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23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dashed">
        <color indexed="55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dashed">
        <color indexed="55"/>
      </bottom>
      <diagonal/>
    </border>
    <border>
      <left style="medium">
        <color indexed="64"/>
      </left>
      <right style="thin">
        <color indexed="23"/>
      </right>
      <top style="dashed">
        <color indexed="55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dashed">
        <color indexed="55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55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/>
      <diagonal/>
    </border>
    <border>
      <left style="medium">
        <color indexed="64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medium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64"/>
      </left>
      <right style="thin">
        <color indexed="2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2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13" fillId="0" borderId="0" xfId="0" applyFont="1"/>
    <xf numFmtId="0" fontId="23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center"/>
    </xf>
    <xf numFmtId="0" fontId="24" fillId="0" borderId="2" xfId="0" applyFont="1" applyBorder="1"/>
    <xf numFmtId="0" fontId="23" fillId="0" borderId="3" xfId="0" applyFont="1" applyBorder="1" applyAlignment="1">
      <alignment wrapText="1"/>
    </xf>
    <xf numFmtId="0" fontId="20" fillId="0" borderId="3" xfId="0" applyFont="1" applyBorder="1" applyAlignment="1">
      <alignment horizontal="center"/>
    </xf>
    <xf numFmtId="0" fontId="24" fillId="0" borderId="3" xfId="0" applyFont="1" applyBorder="1"/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wrapText="1"/>
    </xf>
    <xf numFmtId="0" fontId="20" fillId="0" borderId="5" xfId="0" applyFont="1" applyBorder="1" applyAlignment="1">
      <alignment horizontal="center"/>
    </xf>
    <xf numFmtId="0" fontId="24" fillId="0" borderId="5" xfId="0" applyFont="1" applyBorder="1"/>
    <xf numFmtId="0" fontId="20" fillId="0" borderId="2" xfId="0" applyFont="1" applyBorder="1" applyAlignment="1">
      <alignment vertical="center" wrapText="1"/>
    </xf>
    <xf numFmtId="0" fontId="20" fillId="0" borderId="2" xfId="0" applyFont="1" applyBorder="1"/>
    <xf numFmtId="0" fontId="20" fillId="0" borderId="3" xfId="0" applyFont="1" applyBorder="1" applyAlignment="1">
      <alignment vertical="center" wrapText="1"/>
    </xf>
    <xf numFmtId="0" fontId="20" fillId="0" borderId="3" xfId="0" applyFont="1" applyBorder="1"/>
    <xf numFmtId="0" fontId="25" fillId="0" borderId="0" xfId="0" applyFont="1"/>
    <xf numFmtId="0" fontId="26" fillId="0" borderId="0" xfId="0" applyFont="1"/>
    <xf numFmtId="0" fontId="17" fillId="0" borderId="0" xfId="0" applyFont="1"/>
    <xf numFmtId="0" fontId="14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24" fillId="0" borderId="0" xfId="0" applyFont="1" applyBorder="1"/>
    <xf numFmtId="0" fontId="25" fillId="0" borderId="0" xfId="0" applyFont="1" applyFill="1"/>
    <xf numFmtId="0" fontId="24" fillId="2" borderId="2" xfId="0" applyFont="1" applyFill="1" applyBorder="1"/>
    <xf numFmtId="0" fontId="24" fillId="2" borderId="3" xfId="0" applyFont="1" applyFill="1" applyBorder="1"/>
    <xf numFmtId="0" fontId="24" fillId="2" borderId="4" xfId="0" applyFont="1" applyFill="1" applyBorder="1"/>
    <xf numFmtId="0" fontId="20" fillId="2" borderId="3" xfId="0" applyFont="1" applyFill="1" applyBorder="1"/>
    <xf numFmtId="0" fontId="23" fillId="0" borderId="6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wrapText="1"/>
    </xf>
    <xf numFmtId="0" fontId="20" fillId="0" borderId="8" xfId="0" applyFont="1" applyBorder="1"/>
    <xf numFmtId="0" fontId="20" fillId="0" borderId="9" xfId="0" applyFont="1" applyBorder="1"/>
    <xf numFmtId="0" fontId="24" fillId="0" borderId="9" xfId="0" applyFont="1" applyBorder="1"/>
    <xf numFmtId="0" fontId="20" fillId="0" borderId="3" xfId="0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9" fillId="0" borderId="1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/>
    </xf>
    <xf numFmtId="0" fontId="13" fillId="0" borderId="11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Fill="1"/>
    <xf numFmtId="0" fontId="16" fillId="0" borderId="0" xfId="0" applyFont="1" applyFill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right" wrapText="1"/>
    </xf>
    <xf numFmtId="0" fontId="5" fillId="0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justify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/>
    </xf>
    <xf numFmtId="0" fontId="5" fillId="0" borderId="10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right" vertical="center" wrapText="1"/>
    </xf>
    <xf numFmtId="0" fontId="20" fillId="0" borderId="20" xfId="0" applyFont="1" applyBorder="1" applyAlignment="1">
      <alignment horizontal="center" vertical="center"/>
    </xf>
    <xf numFmtId="0" fontId="24" fillId="2" borderId="20" xfId="0" applyFont="1" applyFill="1" applyBorder="1"/>
    <xf numFmtId="0" fontId="23" fillId="0" borderId="20" xfId="0" applyFont="1" applyBorder="1" applyAlignment="1">
      <alignment wrapText="1"/>
    </xf>
    <xf numFmtId="0" fontId="14" fillId="0" borderId="11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4" fillId="0" borderId="0" xfId="0" applyFont="1" applyFill="1" applyAlignment="1">
      <alignment horizontal="right" vertical="center" wrapTex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30" fillId="0" borderId="23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6" fillId="0" borderId="12" xfId="0" applyFont="1" applyFill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0" fontId="16" fillId="0" borderId="21" xfId="0" applyFont="1" applyFill="1" applyBorder="1" applyAlignment="1">
      <alignment vertical="center" wrapText="1"/>
    </xf>
    <xf numFmtId="0" fontId="33" fillId="0" borderId="26" xfId="0" applyFont="1" applyFill="1" applyBorder="1" applyAlignment="1">
      <alignment vertical="center" wrapText="1"/>
    </xf>
    <xf numFmtId="0" fontId="33" fillId="0" borderId="23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horizontal="center"/>
    </xf>
    <xf numFmtId="0" fontId="35" fillId="3" borderId="0" xfId="0" applyFont="1" applyFill="1" applyAlignment="1">
      <alignment horizontal="left" wrapText="1"/>
    </xf>
    <xf numFmtId="0" fontId="35" fillId="3" borderId="0" xfId="0" applyFont="1" applyFill="1"/>
    <xf numFmtId="0" fontId="17" fillId="3" borderId="0" xfId="0" applyFont="1" applyFill="1"/>
    <xf numFmtId="0" fontId="35" fillId="3" borderId="0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vertical="center" wrapText="1"/>
    </xf>
    <xf numFmtId="0" fontId="30" fillId="3" borderId="29" xfId="0" applyFont="1" applyFill="1" applyBorder="1" applyAlignment="1">
      <alignment horizontal="center" vertical="center" wrapText="1"/>
    </xf>
    <xf numFmtId="0" fontId="30" fillId="3" borderId="30" xfId="0" applyFont="1" applyFill="1" applyBorder="1" applyAlignment="1">
      <alignment horizontal="left" vertical="center" wrapText="1"/>
    </xf>
    <xf numFmtId="0" fontId="35" fillId="3" borderId="31" xfId="0" applyFont="1" applyFill="1" applyBorder="1" applyAlignment="1">
      <alignment horizontal="center" vertical="center" wrapText="1"/>
    </xf>
    <xf numFmtId="0" fontId="30" fillId="3" borderId="31" xfId="0" applyFont="1" applyFill="1" applyBorder="1" applyAlignment="1">
      <alignment horizontal="center" vertical="center" wrapText="1"/>
    </xf>
    <xf numFmtId="0" fontId="30" fillId="3" borderId="32" xfId="0" applyFont="1" applyFill="1" applyBorder="1" applyAlignment="1">
      <alignment horizontal="center" vertical="center" wrapText="1"/>
    </xf>
    <xf numFmtId="0" fontId="30" fillId="3" borderId="33" xfId="0" applyFont="1" applyFill="1" applyBorder="1" applyAlignment="1">
      <alignment horizontal="center" vertical="center" wrapText="1"/>
    </xf>
    <xf numFmtId="0" fontId="30" fillId="3" borderId="34" xfId="0" applyFont="1" applyFill="1" applyBorder="1" applyAlignment="1">
      <alignment horizontal="left" vertical="center" wrapText="1"/>
    </xf>
    <xf numFmtId="0" fontId="35" fillId="3" borderId="35" xfId="0" applyFont="1" applyFill="1" applyBorder="1" applyAlignment="1">
      <alignment horizontal="center" vertical="center" wrapText="1"/>
    </xf>
    <xf numFmtId="0" fontId="30" fillId="3" borderId="35" xfId="0" applyFont="1" applyFill="1" applyBorder="1" applyAlignment="1">
      <alignment horizontal="center" vertical="center" wrapText="1"/>
    </xf>
    <xf numFmtId="0" fontId="30" fillId="3" borderId="36" xfId="0" applyFont="1" applyFill="1" applyBorder="1" applyAlignment="1">
      <alignment horizontal="center" vertical="center" wrapText="1"/>
    </xf>
    <xf numFmtId="0" fontId="35" fillId="3" borderId="35" xfId="0" applyFont="1" applyFill="1" applyBorder="1"/>
    <xf numFmtId="0" fontId="35" fillId="3" borderId="36" xfId="0" applyFont="1" applyFill="1" applyBorder="1"/>
    <xf numFmtId="0" fontId="35" fillId="3" borderId="34" xfId="0" applyFont="1" applyFill="1" applyBorder="1" applyAlignment="1">
      <alignment horizontal="left" vertical="center" wrapText="1"/>
    </xf>
    <xf numFmtId="0" fontId="33" fillId="3" borderId="34" xfId="0" applyFont="1" applyFill="1" applyBorder="1" applyAlignment="1">
      <alignment horizontal="left" vertical="center" wrapText="1"/>
    </xf>
    <xf numFmtId="0" fontId="30" fillId="3" borderId="37" xfId="0" applyFont="1" applyFill="1" applyBorder="1" applyAlignment="1">
      <alignment horizontal="left" vertical="center" wrapText="1"/>
    </xf>
    <xf numFmtId="0" fontId="35" fillId="3" borderId="38" xfId="0" applyFont="1" applyFill="1" applyBorder="1" applyAlignment="1">
      <alignment horizontal="center" vertical="center" wrapText="1"/>
    </xf>
    <xf numFmtId="0" fontId="35" fillId="3" borderId="38" xfId="0" applyFont="1" applyFill="1" applyBorder="1"/>
    <xf numFmtId="0" fontId="35" fillId="3" borderId="39" xfId="0" applyFont="1" applyFill="1" applyBorder="1"/>
    <xf numFmtId="0" fontId="30" fillId="3" borderId="0" xfId="0" applyFont="1" applyFill="1" applyBorder="1" applyAlignment="1">
      <alignment horizontal="left" vertical="center" wrapText="1"/>
    </xf>
    <xf numFmtId="0" fontId="35" fillId="3" borderId="0" xfId="0" applyFont="1" applyFill="1" applyBorder="1"/>
    <xf numFmtId="0" fontId="31" fillId="3" borderId="0" xfId="0" applyFont="1" applyFill="1" applyAlignment="1">
      <alignment horizontal="left" vertical="center" wrapText="1"/>
    </xf>
    <xf numFmtId="0" fontId="35" fillId="3" borderId="0" xfId="0" applyFont="1" applyFill="1" applyAlignment="1">
      <alignment horizontal="left" vertical="center" wrapText="1"/>
    </xf>
    <xf numFmtId="0" fontId="35" fillId="3" borderId="31" xfId="0" applyFont="1" applyFill="1" applyBorder="1"/>
    <xf numFmtId="0" fontId="35" fillId="3" borderId="32" xfId="0" applyFont="1" applyFill="1" applyBorder="1"/>
    <xf numFmtId="0" fontId="17" fillId="3" borderId="0" xfId="0" applyFont="1" applyFill="1" applyAlignment="1">
      <alignment horizontal="left" vertical="center" wrapText="1"/>
    </xf>
    <xf numFmtId="0" fontId="17" fillId="3" borderId="0" xfId="0" applyFont="1" applyFill="1" applyAlignment="1">
      <alignment horizontal="left" wrapText="1"/>
    </xf>
    <xf numFmtId="0" fontId="3" fillId="0" borderId="40" xfId="0" applyFont="1" applyBorder="1" applyAlignment="1">
      <alignment horizontal="center" vertical="center" wrapText="1"/>
    </xf>
    <xf numFmtId="0" fontId="13" fillId="0" borderId="26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5" fillId="3" borderId="9" xfId="0" applyFont="1" applyFill="1" applyBorder="1" applyAlignment="1">
      <alignment horizontal="left" vertical="center" wrapText="1"/>
    </xf>
    <xf numFmtId="0" fontId="35" fillId="3" borderId="9" xfId="0" applyFont="1" applyFill="1" applyBorder="1"/>
    <xf numFmtId="0" fontId="17" fillId="3" borderId="0" xfId="0" applyFont="1" applyFill="1" applyBorder="1"/>
    <xf numFmtId="0" fontId="35" fillId="3" borderId="42" xfId="0" applyFont="1" applyFill="1" applyBorder="1" applyAlignment="1">
      <alignment horizontal="left" vertical="center" wrapText="1"/>
    </xf>
    <xf numFmtId="0" fontId="35" fillId="3" borderId="43" xfId="0" applyFont="1" applyFill="1" applyBorder="1"/>
    <xf numFmtId="0" fontId="35" fillId="3" borderId="44" xfId="0" applyFont="1" applyFill="1" applyBorder="1" applyAlignment="1">
      <alignment horizontal="left" vertical="center" wrapText="1"/>
    </xf>
    <xf numFmtId="0" fontId="35" fillId="3" borderId="38" xfId="0" applyFont="1" applyFill="1" applyBorder="1" applyAlignment="1">
      <alignment horizontal="left" vertical="center" wrapText="1"/>
    </xf>
    <xf numFmtId="0" fontId="35" fillId="3" borderId="45" xfId="0" applyFont="1" applyFill="1" applyBorder="1"/>
    <xf numFmtId="0" fontId="35" fillId="3" borderId="1" xfId="0" applyFont="1" applyFill="1" applyBorder="1"/>
    <xf numFmtId="0" fontId="35" fillId="3" borderId="46" xfId="0" applyFont="1" applyFill="1" applyBorder="1"/>
    <xf numFmtId="0" fontId="35" fillId="3" borderId="47" xfId="0" applyFont="1" applyFill="1" applyBorder="1" applyAlignment="1">
      <alignment horizontal="center" vertical="center" wrapText="1"/>
    </xf>
    <xf numFmtId="0" fontId="35" fillId="3" borderId="48" xfId="0" applyFont="1" applyFill="1" applyBorder="1"/>
    <xf numFmtId="0" fontId="35" fillId="3" borderId="49" xfId="0" applyFont="1" applyFill="1" applyBorder="1"/>
    <xf numFmtId="0" fontId="35" fillId="3" borderId="22" xfId="0" applyFont="1" applyFill="1" applyBorder="1"/>
    <xf numFmtId="0" fontId="35" fillId="3" borderId="50" xfId="0" applyFont="1" applyFill="1" applyBorder="1"/>
    <xf numFmtId="0" fontId="30" fillId="3" borderId="48" xfId="0" applyFont="1" applyFill="1" applyBorder="1" applyAlignment="1">
      <alignment horizontal="center" vertical="center" wrapText="1"/>
    </xf>
    <xf numFmtId="0" fontId="31" fillId="0" borderId="17" xfId="0" applyFont="1" applyBorder="1" applyAlignment="1">
      <alignment horizontal="justify" vertical="center" wrapText="1"/>
    </xf>
    <xf numFmtId="0" fontId="36" fillId="0" borderId="51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164" fontId="1" fillId="0" borderId="5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33" fillId="0" borderId="10" xfId="0" applyFont="1" applyBorder="1" applyAlignment="1">
      <alignment vertical="center" wrapText="1"/>
    </xf>
    <xf numFmtId="0" fontId="33" fillId="0" borderId="10" xfId="0" applyFont="1" applyBorder="1" applyAlignment="1">
      <alignment horizontal="right" vertical="center" wrapText="1"/>
    </xf>
    <xf numFmtId="0" fontId="33" fillId="0" borderId="52" xfId="0" applyFont="1" applyBorder="1" applyAlignment="1">
      <alignment vertical="center" wrapText="1"/>
    </xf>
    <xf numFmtId="0" fontId="5" fillId="0" borderId="52" xfId="0" applyFont="1" applyBorder="1" applyAlignment="1">
      <alignment horizontal="center" vertical="center"/>
    </xf>
    <xf numFmtId="0" fontId="1" fillId="0" borderId="52" xfId="0" applyFont="1" applyBorder="1" applyAlignment="1">
      <alignment horizontal="left" vertical="center" wrapText="1"/>
    </xf>
    <xf numFmtId="164" fontId="1" fillId="0" borderId="52" xfId="0" applyNumberFormat="1" applyFont="1" applyBorder="1" applyAlignment="1">
      <alignment horizontal="left" vertical="center" wrapText="1"/>
    </xf>
    <xf numFmtId="0" fontId="0" fillId="0" borderId="9" xfId="0" applyBorder="1"/>
    <xf numFmtId="0" fontId="35" fillId="3" borderId="53" xfId="0" applyFont="1" applyFill="1" applyBorder="1"/>
    <xf numFmtId="0" fontId="35" fillId="3" borderId="54" xfId="0" applyFont="1" applyFill="1" applyBorder="1"/>
    <xf numFmtId="0" fontId="31" fillId="0" borderId="1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40" fillId="0" borderId="1" xfId="0" applyFont="1" applyBorder="1"/>
    <xf numFmtId="0" fontId="31" fillId="0" borderId="25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1" fillId="0" borderId="11" xfId="0" applyFont="1" applyFill="1" applyBorder="1" applyAlignment="1">
      <alignment vertical="center"/>
    </xf>
    <xf numFmtId="2" fontId="13" fillId="0" borderId="11" xfId="0" applyNumberFormat="1" applyFont="1" applyBorder="1" applyAlignment="1">
      <alignment vertical="center"/>
    </xf>
    <xf numFmtId="2" fontId="14" fillId="0" borderId="11" xfId="0" applyNumberFormat="1" applyFont="1" applyBorder="1" applyAlignment="1">
      <alignment vertical="center"/>
    </xf>
    <xf numFmtId="165" fontId="13" fillId="0" borderId="11" xfId="0" applyNumberFormat="1" applyFont="1" applyBorder="1" applyAlignment="1">
      <alignment vertical="center"/>
    </xf>
    <xf numFmtId="0" fontId="31" fillId="0" borderId="25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2" fontId="1" fillId="0" borderId="17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17" xfId="0" applyNumberFormat="1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1" fillId="0" borderId="9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4" fontId="1" fillId="0" borderId="97" xfId="0" applyNumberFormat="1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left" vertical="center" wrapText="1"/>
    </xf>
    <xf numFmtId="1" fontId="43" fillId="0" borderId="10" xfId="0" applyNumberFormat="1" applyFont="1" applyFill="1" applyBorder="1" applyAlignment="1">
      <alignment horizontal="left" vertical="center" wrapText="1"/>
    </xf>
    <xf numFmtId="1" fontId="43" fillId="0" borderId="10" xfId="0" applyNumberFormat="1" applyFont="1" applyBorder="1" applyAlignment="1">
      <alignment horizontal="left" vertical="center" wrapText="1"/>
    </xf>
    <xf numFmtId="1" fontId="11" fillId="0" borderId="17" xfId="0" applyNumberFormat="1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1" fontId="1" fillId="0" borderId="18" xfId="0" applyNumberFormat="1" applyFont="1" applyBorder="1" applyAlignment="1">
      <alignment horizontal="left" vertical="center" wrapText="1"/>
    </xf>
    <xf numFmtId="165" fontId="1" fillId="0" borderId="18" xfId="0" applyNumberFormat="1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left" vertical="center" wrapText="1"/>
    </xf>
    <xf numFmtId="0" fontId="1" fillId="0" borderId="9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wrapText="1"/>
    </xf>
    <xf numFmtId="0" fontId="11" fillId="0" borderId="53" xfId="0" applyFont="1" applyBorder="1"/>
    <xf numFmtId="0" fontId="11" fillId="0" borderId="54" xfId="0" applyFont="1" applyBorder="1"/>
    <xf numFmtId="0" fontId="11" fillId="0" borderId="48" xfId="0" applyFont="1" applyBorder="1"/>
    <xf numFmtId="0" fontId="11" fillId="0" borderId="49" xfId="0" applyFont="1" applyBorder="1"/>
    <xf numFmtId="165" fontId="11" fillId="0" borderId="53" xfId="0" applyNumberFormat="1" applyFont="1" applyBorder="1"/>
    <xf numFmtId="0" fontId="11" fillId="0" borderId="46" xfId="0" applyFont="1" applyBorder="1"/>
    <xf numFmtId="165" fontId="40" fillId="0" borderId="1" xfId="0" applyNumberFormat="1" applyFont="1" applyBorder="1"/>
    <xf numFmtId="0" fontId="11" fillId="0" borderId="23" xfId="0" applyFont="1" applyBorder="1"/>
    <xf numFmtId="0" fontId="11" fillId="0" borderId="102" xfId="0" applyFont="1" applyBorder="1"/>
    <xf numFmtId="0" fontId="11" fillId="0" borderId="22" xfId="0" applyFont="1" applyBorder="1"/>
    <xf numFmtId="0" fontId="11" fillId="2" borderId="22" xfId="0" applyFont="1" applyFill="1" applyBorder="1"/>
    <xf numFmtId="165" fontId="11" fillId="0" borderId="1" xfId="0" applyNumberFormat="1" applyFont="1" applyBorder="1"/>
    <xf numFmtId="0" fontId="11" fillId="2" borderId="1" xfId="0" applyFont="1" applyFill="1" applyBorder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1" fontId="25" fillId="0" borderId="4" xfId="0" applyNumberFormat="1" applyFont="1" applyBorder="1" applyAlignment="1">
      <alignment horizontal="center"/>
    </xf>
    <xf numFmtId="2" fontId="26" fillId="0" borderId="3" xfId="0" applyNumberFormat="1" applyFont="1" applyBorder="1"/>
    <xf numFmtId="164" fontId="26" fillId="0" borderId="3" xfId="0" applyNumberFormat="1" applyFont="1" applyBorder="1"/>
    <xf numFmtId="164" fontId="1" fillId="0" borderId="4" xfId="0" applyNumberFormat="1" applyFont="1" applyBorder="1"/>
    <xf numFmtId="2" fontId="25" fillId="0" borderId="3" xfId="0" applyNumberFormat="1" applyFont="1" applyBorder="1" applyAlignment="1">
      <alignment horizontal="center"/>
    </xf>
    <xf numFmtId="164" fontId="25" fillId="0" borderId="3" xfId="0" applyNumberFormat="1" applyFont="1" applyBorder="1" applyAlignment="1">
      <alignment horizontal="center"/>
    </xf>
    <xf numFmtId="164" fontId="24" fillId="2" borderId="3" xfId="0" applyNumberFormat="1" applyFont="1" applyFill="1" applyBorder="1"/>
    <xf numFmtId="2" fontId="13" fillId="0" borderId="25" xfId="0" applyNumberFormat="1" applyFont="1" applyBorder="1" applyAlignment="1">
      <alignment vertical="center"/>
    </xf>
    <xf numFmtId="2" fontId="42" fillId="0" borderId="11" xfId="0" applyNumberFormat="1" applyFont="1" applyBorder="1" applyAlignment="1">
      <alignment vertical="center"/>
    </xf>
    <xf numFmtId="165" fontId="31" fillId="0" borderId="25" xfId="0" applyNumberFormat="1" applyFont="1" applyBorder="1" applyAlignment="1">
      <alignment vertical="center"/>
    </xf>
    <xf numFmtId="165" fontId="31" fillId="0" borderId="11" xfId="0" applyNumberFormat="1" applyFont="1" applyBorder="1" applyAlignment="1">
      <alignment vertical="center"/>
    </xf>
    <xf numFmtId="0" fontId="30" fillId="0" borderId="13" xfId="0" applyFont="1" applyBorder="1" applyAlignment="1">
      <alignment vertical="center"/>
    </xf>
    <xf numFmtId="0" fontId="30" fillId="0" borderId="24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center"/>
    </xf>
    <xf numFmtId="0" fontId="33" fillId="0" borderId="11" xfId="0" applyFont="1" applyFill="1" applyBorder="1" applyAlignment="1">
      <alignment vertical="center"/>
    </xf>
    <xf numFmtId="0" fontId="33" fillId="0" borderId="25" xfId="0" applyFont="1" applyBorder="1" applyAlignment="1">
      <alignment vertical="center"/>
    </xf>
    <xf numFmtId="2" fontId="45" fillId="0" borderId="11" xfId="0" applyNumberFormat="1" applyFont="1" applyBorder="1" applyAlignment="1">
      <alignment vertical="center"/>
    </xf>
    <xf numFmtId="2" fontId="44" fillId="0" borderId="21" xfId="0" applyNumberFormat="1" applyFont="1" applyBorder="1" applyAlignment="1">
      <alignment vertical="center"/>
    </xf>
    <xf numFmtId="2" fontId="31" fillId="0" borderId="25" xfId="0" applyNumberFormat="1" applyFont="1" applyBorder="1" applyAlignment="1">
      <alignment vertical="center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2" fontId="30" fillId="0" borderId="13" xfId="0" applyNumberFormat="1" applyFont="1" applyBorder="1" applyAlignment="1">
      <alignment vertical="center"/>
    </xf>
    <xf numFmtId="2" fontId="25" fillId="0" borderId="20" xfId="0" applyNumberFormat="1" applyFont="1" applyBorder="1" applyAlignment="1">
      <alignment horizontal="center"/>
    </xf>
    <xf numFmtId="2" fontId="25" fillId="0" borderId="20" xfId="0" applyNumberFormat="1" applyFont="1" applyFill="1" applyBorder="1" applyAlignment="1">
      <alignment horizontal="center" vertical="center" wrapText="1"/>
    </xf>
    <xf numFmtId="2" fontId="26" fillId="0" borderId="20" xfId="0" applyNumberFormat="1" applyFont="1" applyBorder="1"/>
    <xf numFmtId="164" fontId="24" fillId="0" borderId="5" xfId="0" applyNumberFormat="1" applyFont="1" applyBorder="1"/>
    <xf numFmtId="164" fontId="46" fillId="0" borderId="5" xfId="0" applyNumberFormat="1" applyFont="1" applyBorder="1"/>
    <xf numFmtId="164" fontId="26" fillId="0" borderId="5" xfId="0" applyNumberFormat="1" applyFont="1" applyBorder="1"/>
    <xf numFmtId="0" fontId="26" fillId="0" borderId="3" xfId="0" applyFont="1" applyBorder="1"/>
    <xf numFmtId="1" fontId="20" fillId="0" borderId="2" xfId="0" applyNumberFormat="1" applyFont="1" applyBorder="1" applyAlignment="1">
      <alignment horizontal="center"/>
    </xf>
    <xf numFmtId="1" fontId="20" fillId="0" borderId="3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164" fontId="20" fillId="2" borderId="3" xfId="0" applyNumberFormat="1" applyFont="1" applyFill="1" applyBorder="1"/>
    <xf numFmtId="164" fontId="20" fillId="2" borderId="2" xfId="0" applyNumberFormat="1" applyFont="1" applyFill="1" applyBorder="1"/>
    <xf numFmtId="1" fontId="1" fillId="0" borderId="10" xfId="0" applyNumberFormat="1" applyFont="1" applyFill="1" applyBorder="1" applyAlignment="1">
      <alignment horizontal="left" vertical="center" wrapText="1"/>
    </xf>
    <xf numFmtId="1" fontId="1" fillId="0" borderId="17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vertical="center" wrapText="1"/>
    </xf>
    <xf numFmtId="165" fontId="1" fillId="0" borderId="51" xfId="0" applyNumberFormat="1" applyFont="1" applyBorder="1" applyAlignment="1">
      <alignment horizontal="left" vertical="center" wrapText="1"/>
    </xf>
    <xf numFmtId="2" fontId="13" fillId="0" borderId="25" xfId="0" applyNumberFormat="1" applyFont="1" applyFill="1" applyBorder="1" applyAlignment="1">
      <alignment vertical="center"/>
    </xf>
    <xf numFmtId="0" fontId="20" fillId="0" borderId="20" xfId="0" applyFont="1" applyBorder="1" applyAlignment="1">
      <alignment wrapText="1"/>
    </xf>
    <xf numFmtId="0" fontId="25" fillId="0" borderId="20" xfId="0" applyFont="1" applyBorder="1" applyAlignment="1">
      <alignment horizontal="center"/>
    </xf>
    <xf numFmtId="164" fontId="25" fillId="0" borderId="20" xfId="0" applyNumberFormat="1" applyFont="1" applyBorder="1" applyAlignment="1">
      <alignment horizontal="center"/>
    </xf>
    <xf numFmtId="0" fontId="20" fillId="0" borderId="20" xfId="0" applyFont="1" applyFill="1" applyBorder="1" applyAlignment="1">
      <alignment horizontal="center" vertical="center" wrapText="1"/>
    </xf>
    <xf numFmtId="164" fontId="26" fillId="0" borderId="20" xfId="0" applyNumberFormat="1" applyFont="1" applyBorder="1"/>
    <xf numFmtId="0" fontId="23" fillId="0" borderId="20" xfId="0" applyFont="1" applyBorder="1" applyAlignment="1">
      <alignment vertical="top" wrapText="1"/>
    </xf>
    <xf numFmtId="166" fontId="17" fillId="0" borderId="20" xfId="0" applyNumberFormat="1" applyFont="1" applyBorder="1" applyAlignment="1">
      <alignment horizontal="center"/>
    </xf>
    <xf numFmtId="165" fontId="1" fillId="0" borderId="52" xfId="0" applyNumberFormat="1" applyFont="1" applyBorder="1" applyAlignment="1">
      <alignment horizontal="left" vertical="center" wrapText="1"/>
    </xf>
    <xf numFmtId="165" fontId="0" fillId="0" borderId="0" xfId="0" applyNumberFormat="1"/>
    <xf numFmtId="0" fontId="3" fillId="0" borderId="1" xfId="0" applyFont="1" applyBorder="1" applyAlignment="1">
      <alignment horizontal="center" vertical="center"/>
    </xf>
    <xf numFmtId="165" fontId="30" fillId="0" borderId="13" xfId="0" applyNumberFormat="1" applyFont="1" applyBorder="1" applyAlignment="1">
      <alignment vertical="center"/>
    </xf>
    <xf numFmtId="165" fontId="14" fillId="0" borderId="0" xfId="0" applyNumberFormat="1" applyFont="1" applyAlignment="1">
      <alignment vertical="center"/>
    </xf>
    <xf numFmtId="165" fontId="13" fillId="0" borderId="25" xfId="0" applyNumberFormat="1" applyFont="1" applyBorder="1" applyAlignment="1">
      <alignment vertical="center"/>
    </xf>
    <xf numFmtId="167" fontId="13" fillId="0" borderId="11" xfId="0" applyNumberFormat="1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11" fillId="0" borderId="1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justify" vertical="top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2" fillId="0" borderId="0" xfId="0" applyFont="1" applyAlignment="1">
      <alignment horizontal="center" wrapText="1"/>
    </xf>
    <xf numFmtId="0" fontId="16" fillId="0" borderId="0" xfId="0" applyFont="1" applyAlignment="1">
      <alignment horizontal="right" vertical="center" wrapText="1"/>
    </xf>
    <xf numFmtId="0" fontId="30" fillId="0" borderId="55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4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1" fillId="0" borderId="7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0" fillId="0" borderId="40" xfId="0" applyFont="1" applyBorder="1" applyAlignment="1">
      <alignment horizontal="center" vertical="center" wrapText="1"/>
    </xf>
    <xf numFmtId="0" fontId="20" fillId="0" borderId="5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21" fillId="0" borderId="60" xfId="0" applyFont="1" applyBorder="1" applyAlignment="1">
      <alignment horizontal="center" vertical="justify" wrapText="1"/>
    </xf>
    <xf numFmtId="0" fontId="21" fillId="0" borderId="59" xfId="0" applyFont="1" applyBorder="1" applyAlignment="1">
      <alignment horizontal="center" vertical="justify" wrapText="1"/>
    </xf>
    <xf numFmtId="0" fontId="0" fillId="0" borderId="59" xfId="0" applyBorder="1" applyAlignment="1"/>
    <xf numFmtId="1" fontId="3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3" fillId="0" borderId="59" xfId="0" applyFont="1" applyBorder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1" fillId="0" borderId="60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0" fontId="21" fillId="0" borderId="60" xfId="0" applyFont="1" applyBorder="1" applyAlignment="1">
      <alignment horizontal="center" wrapText="1"/>
    </xf>
    <xf numFmtId="0" fontId="21" fillId="0" borderId="59" xfId="0" applyFont="1" applyBorder="1" applyAlignment="1">
      <alignment horizontal="center" wrapText="1"/>
    </xf>
    <xf numFmtId="0" fontId="21" fillId="0" borderId="60" xfId="0" applyFont="1" applyBorder="1" applyAlignment="1">
      <alignment horizontal="left"/>
    </xf>
    <xf numFmtId="0" fontId="21" fillId="0" borderId="59" xfId="0" applyFont="1" applyBorder="1" applyAlignment="1">
      <alignment horizontal="left"/>
    </xf>
    <xf numFmtId="0" fontId="21" fillId="0" borderId="0" xfId="0" applyFont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5" fillId="3" borderId="61" xfId="0" applyFont="1" applyFill="1" applyBorder="1" applyAlignment="1">
      <alignment horizontal="center" vertical="center" wrapText="1"/>
    </xf>
    <xf numFmtId="0" fontId="35" fillId="3" borderId="62" xfId="0" applyFont="1" applyFill="1" applyBorder="1" applyAlignment="1">
      <alignment horizontal="center" vertical="center" wrapText="1"/>
    </xf>
    <xf numFmtId="0" fontId="35" fillId="3" borderId="63" xfId="0" applyFont="1" applyFill="1" applyBorder="1" applyAlignment="1">
      <alignment horizontal="center" vertical="center" wrapText="1"/>
    </xf>
    <xf numFmtId="0" fontId="35" fillId="3" borderId="64" xfId="0" applyFont="1" applyFill="1" applyBorder="1" applyAlignment="1">
      <alignment horizontal="center" vertical="center" wrapText="1"/>
    </xf>
    <xf numFmtId="0" fontId="35" fillId="3" borderId="65" xfId="0" applyFont="1" applyFill="1" applyBorder="1" applyAlignment="1">
      <alignment horizontal="center" vertical="center" wrapText="1"/>
    </xf>
    <xf numFmtId="0" fontId="35" fillId="3" borderId="67" xfId="0" applyFont="1" applyFill="1" applyBorder="1" applyAlignment="1">
      <alignment horizontal="center" vertical="center" wrapText="1"/>
    </xf>
    <xf numFmtId="0" fontId="35" fillId="3" borderId="68" xfId="0" applyFont="1" applyFill="1" applyBorder="1" applyAlignment="1">
      <alignment horizontal="center" vertical="center" wrapText="1"/>
    </xf>
    <xf numFmtId="0" fontId="35" fillId="3" borderId="66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center" vertical="center" wrapText="1"/>
    </xf>
    <xf numFmtId="0" fontId="30" fillId="3" borderId="66" xfId="0" applyFont="1" applyFill="1" applyBorder="1" applyAlignment="1">
      <alignment horizontal="center" vertical="center" wrapText="1"/>
    </xf>
    <xf numFmtId="0" fontId="30" fillId="3" borderId="69" xfId="0" applyFont="1" applyFill="1" applyBorder="1" applyAlignment="1">
      <alignment horizontal="center" vertical="center" wrapText="1"/>
    </xf>
    <xf numFmtId="0" fontId="30" fillId="3" borderId="70" xfId="0" applyFont="1" applyFill="1" applyBorder="1" applyAlignment="1">
      <alignment horizontal="center" vertical="center" wrapText="1"/>
    </xf>
    <xf numFmtId="0" fontId="30" fillId="3" borderId="71" xfId="0" applyFont="1" applyFill="1" applyBorder="1" applyAlignment="1">
      <alignment horizontal="center" vertical="center" wrapText="1"/>
    </xf>
    <xf numFmtId="0" fontId="30" fillId="3" borderId="72" xfId="0" applyFont="1" applyFill="1" applyBorder="1" applyAlignment="1">
      <alignment horizontal="center" vertical="center" wrapText="1"/>
    </xf>
    <xf numFmtId="0" fontId="30" fillId="3" borderId="73" xfId="0" applyFont="1" applyFill="1" applyBorder="1" applyAlignment="1">
      <alignment horizontal="center" vertical="center" wrapText="1"/>
    </xf>
    <xf numFmtId="0" fontId="30" fillId="3" borderId="74" xfId="0" applyFont="1" applyFill="1" applyBorder="1" applyAlignment="1">
      <alignment horizontal="center" vertical="center" wrapText="1"/>
    </xf>
    <xf numFmtId="0" fontId="30" fillId="3" borderId="75" xfId="0" applyFont="1" applyFill="1" applyBorder="1" applyAlignment="1">
      <alignment horizontal="center" vertical="center" wrapText="1"/>
    </xf>
    <xf numFmtId="0" fontId="30" fillId="3" borderId="76" xfId="0" applyFont="1" applyFill="1" applyBorder="1" applyAlignment="1">
      <alignment horizontal="center" vertical="center" wrapText="1"/>
    </xf>
    <xf numFmtId="0" fontId="30" fillId="3" borderId="67" xfId="0" applyFont="1" applyFill="1" applyBorder="1" applyAlignment="1">
      <alignment horizontal="center" vertical="center" wrapText="1"/>
    </xf>
    <xf numFmtId="0" fontId="30" fillId="3" borderId="68" xfId="0" applyFont="1" applyFill="1" applyBorder="1" applyAlignment="1">
      <alignment horizontal="center" vertical="center" wrapText="1"/>
    </xf>
    <xf numFmtId="0" fontId="30" fillId="3" borderId="61" xfId="0" applyFont="1" applyFill="1" applyBorder="1" applyAlignment="1">
      <alignment horizontal="center" vertical="center" wrapText="1"/>
    </xf>
    <xf numFmtId="0" fontId="30" fillId="3" borderId="62" xfId="0" applyFont="1" applyFill="1" applyBorder="1" applyAlignment="1">
      <alignment horizontal="center" vertical="center" wrapText="1"/>
    </xf>
    <xf numFmtId="0" fontId="17" fillId="3" borderId="77" xfId="0" applyFont="1" applyFill="1" applyBorder="1" applyAlignment="1">
      <alignment horizontal="center" vertical="top" wrapText="1"/>
    </xf>
    <xf numFmtId="0" fontId="30" fillId="3" borderId="0" xfId="0" applyFont="1" applyFill="1" applyAlignment="1">
      <alignment horizontal="right"/>
    </xf>
    <xf numFmtId="0" fontId="35" fillId="3" borderId="0" xfId="0" applyFont="1" applyFill="1" applyBorder="1" applyAlignment="1">
      <alignment horizontal="center" vertical="center" wrapText="1"/>
    </xf>
    <xf numFmtId="0" fontId="35" fillId="3" borderId="0" xfId="0" applyFont="1" applyFill="1" applyBorder="1" applyAlignment="1">
      <alignment horizontal="center" wrapText="1"/>
    </xf>
    <xf numFmtId="0" fontId="30" fillId="3" borderId="78" xfId="0" applyFont="1" applyFill="1" applyBorder="1" applyAlignment="1">
      <alignment horizontal="center" vertical="center" wrapText="1"/>
    </xf>
    <xf numFmtId="0" fontId="30" fillId="3" borderId="79" xfId="0" applyFont="1" applyFill="1" applyBorder="1" applyAlignment="1">
      <alignment horizontal="center" vertical="center" wrapText="1"/>
    </xf>
    <xf numFmtId="0" fontId="30" fillId="3" borderId="80" xfId="0" applyFont="1" applyFill="1" applyBorder="1" applyAlignment="1">
      <alignment horizontal="center" vertical="center" wrapText="1"/>
    </xf>
    <xf numFmtId="0" fontId="30" fillId="3" borderId="81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vertical="center" wrapText="1"/>
    </xf>
    <xf numFmtId="0" fontId="30" fillId="3" borderId="82" xfId="0" applyFont="1" applyFill="1" applyBorder="1" applyAlignment="1">
      <alignment horizontal="center" vertical="center" wrapText="1"/>
    </xf>
    <xf numFmtId="0" fontId="30" fillId="3" borderId="83" xfId="0" applyFont="1" applyFill="1" applyBorder="1" applyAlignment="1">
      <alignment horizontal="center" vertical="center" wrapText="1"/>
    </xf>
    <xf numFmtId="0" fontId="30" fillId="3" borderId="84" xfId="0" applyFont="1" applyFill="1" applyBorder="1" applyAlignment="1">
      <alignment horizontal="center" vertical="center" wrapText="1"/>
    </xf>
    <xf numFmtId="0" fontId="30" fillId="3" borderId="85" xfId="0" applyFont="1" applyFill="1" applyBorder="1" applyAlignment="1">
      <alignment horizontal="center" vertical="center" wrapText="1"/>
    </xf>
    <xf numFmtId="0" fontId="30" fillId="3" borderId="86" xfId="0" applyFont="1" applyFill="1" applyBorder="1" applyAlignment="1">
      <alignment horizontal="center" vertical="center" wrapText="1"/>
    </xf>
    <xf numFmtId="0" fontId="30" fillId="3" borderId="87" xfId="0" applyFont="1" applyFill="1" applyBorder="1" applyAlignment="1">
      <alignment horizontal="center" vertical="center" wrapText="1"/>
    </xf>
    <xf numFmtId="0" fontId="30" fillId="3" borderId="56" xfId="0" applyFont="1" applyFill="1" applyBorder="1" applyAlignment="1">
      <alignment horizontal="center" vertical="center" wrapText="1"/>
    </xf>
    <xf numFmtId="0" fontId="30" fillId="3" borderId="23" xfId="0" applyFont="1" applyFill="1" applyBorder="1" applyAlignment="1">
      <alignment horizontal="center" vertical="center" wrapText="1"/>
    </xf>
    <xf numFmtId="0" fontId="30" fillId="3" borderId="88" xfId="0" applyFont="1" applyFill="1" applyBorder="1" applyAlignment="1">
      <alignment horizontal="center" vertical="center" wrapText="1"/>
    </xf>
    <xf numFmtId="0" fontId="30" fillId="3" borderId="89" xfId="0" applyFont="1" applyFill="1" applyBorder="1" applyAlignment="1">
      <alignment horizontal="center" vertical="center" wrapText="1"/>
    </xf>
    <xf numFmtId="0" fontId="30" fillId="3" borderId="90" xfId="0" applyFont="1" applyFill="1" applyBorder="1" applyAlignment="1">
      <alignment horizontal="center" vertical="center" wrapText="1"/>
    </xf>
    <xf numFmtId="0" fontId="30" fillId="3" borderId="91" xfId="0" applyFont="1" applyFill="1" applyBorder="1" applyAlignment="1">
      <alignment horizontal="center" vertical="center" wrapText="1"/>
    </xf>
    <xf numFmtId="0" fontId="30" fillId="3" borderId="92" xfId="0" applyFont="1" applyFill="1" applyBorder="1" applyAlignment="1">
      <alignment horizontal="center" vertical="center" wrapText="1"/>
    </xf>
    <xf numFmtId="0" fontId="30" fillId="3" borderId="9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5" fillId="0" borderId="40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93" xfId="0" applyFont="1" applyBorder="1" applyAlignment="1">
      <alignment horizontal="center" vertical="center" wrapText="1"/>
    </xf>
    <xf numFmtId="0" fontId="11" fillId="0" borderId="9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95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23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2" xfId="0" applyBorder="1" applyAlignment="1">
      <alignment wrapText="1"/>
    </xf>
    <xf numFmtId="0" fontId="11" fillId="0" borderId="7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35" fillId="3" borderId="96" xfId="0" applyFont="1" applyFill="1" applyBorder="1" applyAlignment="1">
      <alignment horizontal="center" vertical="center" wrapText="1"/>
    </xf>
    <xf numFmtId="0" fontId="35" fillId="3" borderId="97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/>
    </xf>
    <xf numFmtId="0" fontId="35" fillId="3" borderId="23" xfId="0" applyFont="1" applyFill="1" applyBorder="1" applyAlignment="1">
      <alignment horizontal="center" vertical="center" wrapText="1"/>
    </xf>
    <xf numFmtId="0" fontId="35" fillId="3" borderId="48" xfId="0" applyFont="1" applyFill="1" applyBorder="1" applyAlignment="1">
      <alignment horizontal="center" vertical="center" wrapText="1"/>
    </xf>
    <xf numFmtId="0" fontId="40" fillId="0" borderId="66" xfId="0" applyFont="1" applyBorder="1" applyAlignment="1">
      <alignment wrapText="1"/>
    </xf>
    <xf numFmtId="0" fontId="0" fillId="0" borderId="64" xfId="0" applyBorder="1" applyAlignment="1">
      <alignment wrapText="1"/>
    </xf>
    <xf numFmtId="0" fontId="0" fillId="0" borderId="69" xfId="0" applyBorder="1" applyAlignment="1">
      <alignment wrapText="1"/>
    </xf>
    <xf numFmtId="0" fontId="17" fillId="0" borderId="12" xfId="0" applyFont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11" fillId="0" borderId="66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  <xf numFmtId="0" fontId="0" fillId="0" borderId="96" xfId="0" applyBorder="1" applyAlignment="1">
      <alignment wrapText="1"/>
    </xf>
    <xf numFmtId="0" fontId="40" fillId="0" borderId="23" xfId="0" applyFont="1" applyBorder="1" applyAlignment="1">
      <alignment wrapText="1"/>
    </xf>
    <xf numFmtId="0" fontId="39" fillId="0" borderId="1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40" fillId="0" borderId="100" xfId="0" applyFont="1" applyBorder="1"/>
    <xf numFmtId="0" fontId="40" fillId="0" borderId="101" xfId="0" applyFont="1" applyBorder="1"/>
    <xf numFmtId="0" fontId="40" fillId="0" borderId="47" xfId="0" applyFont="1" applyBorder="1"/>
    <xf numFmtId="0" fontId="11" fillId="0" borderId="70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textRotation="90" wrapText="1"/>
    </xf>
    <xf numFmtId="0" fontId="11" fillId="0" borderId="71" xfId="0" applyFont="1" applyBorder="1" applyAlignment="1">
      <alignment horizontal="center" vertical="center" textRotation="90" wrapText="1"/>
    </xf>
    <xf numFmtId="0" fontId="40" fillId="0" borderId="1" xfId="0" applyFont="1" applyBorder="1"/>
    <xf numFmtId="0" fontId="32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9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88;&#1086;&#1075;&#1085;&#1086;&#1079;/&#1055;&#1088;&#1086;&#1075;&#1085;&#1086;&#1079;%202014-2016/&#1087;&#1088;&#1072;&#1074;&#1082;&#1072;%20&#1086;&#1090;%20&#1061;&#1086;&#1088;&#1086;&#1096;&#1080;&#1093;/&#1055;&#1088;&#1086;&#1075;&#1085;&#1086;&#1079;%202014-2016%20&#1085;&#1086;&#1074;&#1072;&#1103;%20&#1087;&#1088;&#1072;&#1074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 2013 "/>
      <sheetName val="Приложение 2"/>
      <sheetName val="Прил 3 (расчет ИФО) (2)"/>
      <sheetName val="Прил 4 (показатели предприятий)"/>
      <sheetName val="Прил 5 Прогноз по поселениям"/>
      <sheetName val="Прил 6 Инвестпроекты"/>
    </sheetNames>
    <sheetDataSet>
      <sheetData sheetId="0" refreshError="1"/>
      <sheetData sheetId="1">
        <row r="31">
          <cell r="Z31">
            <v>34.579000000000001</v>
          </cell>
          <cell r="AA31">
            <v>51.65100000000001</v>
          </cell>
          <cell r="AB31">
            <v>53.821999999999996</v>
          </cell>
          <cell r="AH31">
            <v>12528.398510242087</v>
          </cell>
        </row>
        <row r="55">
          <cell r="Z55">
            <v>13.805</v>
          </cell>
          <cell r="AA55">
            <v>27.834</v>
          </cell>
          <cell r="AB55">
            <v>28.475999999999999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50"/>
  </sheetPr>
  <dimension ref="A1:P144"/>
  <sheetViews>
    <sheetView tabSelected="1" view="pageBreakPreview" topLeftCell="A126" zoomScale="75" zoomScaleNormal="75" workbookViewId="0">
      <selection activeCell="E132" sqref="E132"/>
    </sheetView>
  </sheetViews>
  <sheetFormatPr defaultRowHeight="12.75" x14ac:dyDescent="0.2"/>
  <cols>
    <col min="1" max="1" width="74.7109375" customWidth="1"/>
    <col min="2" max="2" width="11.7109375" customWidth="1"/>
    <col min="3" max="3" width="13.85546875" customWidth="1"/>
    <col min="4" max="4" width="14.140625" customWidth="1"/>
    <col min="5" max="5" width="13" customWidth="1"/>
    <col min="6" max="6" width="13.28515625" customWidth="1"/>
    <col min="7" max="7" width="13.85546875" customWidth="1"/>
    <col min="8" max="8" width="13.28515625" customWidth="1"/>
    <col min="9" max="9" width="14.7109375" bestFit="1" customWidth="1"/>
  </cols>
  <sheetData>
    <row r="1" spans="1:9" ht="37.15" customHeight="1" x14ac:dyDescent="0.2">
      <c r="A1" s="351" t="s">
        <v>269</v>
      </c>
      <c r="B1" s="351"/>
      <c r="C1" s="351"/>
      <c r="D1" s="351"/>
      <c r="E1" s="351"/>
      <c r="F1" s="351"/>
      <c r="H1" s="349" t="s">
        <v>107</v>
      </c>
      <c r="I1" s="349"/>
    </row>
    <row r="2" spans="1:9" ht="39" customHeight="1" x14ac:dyDescent="0.2">
      <c r="A2" s="189"/>
      <c r="B2" s="189"/>
      <c r="C2" s="189"/>
      <c r="D2" s="189"/>
      <c r="E2" s="189"/>
      <c r="F2" s="189"/>
      <c r="H2" s="350" t="s">
        <v>254</v>
      </c>
      <c r="I2" s="350"/>
    </row>
    <row r="3" spans="1:9" ht="14.25" customHeight="1" x14ac:dyDescent="0.2">
      <c r="A3" s="1"/>
      <c r="B3" s="2"/>
      <c r="C3" s="1"/>
      <c r="D3" s="1"/>
      <c r="E3" s="51"/>
      <c r="F3" s="51"/>
      <c r="G3" s="51"/>
    </row>
    <row r="4" spans="1:9" ht="51" customHeight="1" x14ac:dyDescent="0.2">
      <c r="A4" s="355" t="s">
        <v>336</v>
      </c>
      <c r="B4" s="355"/>
      <c r="C4" s="355"/>
      <c r="D4" s="355"/>
      <c r="E4" s="355"/>
      <c r="F4" s="355"/>
      <c r="G4" s="355"/>
      <c r="H4" s="355"/>
      <c r="I4" s="355"/>
    </row>
    <row r="5" spans="1:9" ht="14.25" customHeight="1" x14ac:dyDescent="0.2">
      <c r="A5" s="41"/>
      <c r="B5" s="41"/>
      <c r="C5" s="41"/>
      <c r="D5" s="41"/>
      <c r="E5" s="41"/>
      <c r="F5" s="41"/>
      <c r="G5" s="41"/>
    </row>
    <row r="6" spans="1:9" ht="21" customHeight="1" x14ac:dyDescent="0.2">
      <c r="A6" s="352" t="s">
        <v>18</v>
      </c>
      <c r="B6" s="361" t="s">
        <v>19</v>
      </c>
      <c r="C6" s="352" t="s">
        <v>202</v>
      </c>
      <c r="D6" s="352" t="s">
        <v>255</v>
      </c>
      <c r="E6" s="352" t="s">
        <v>256</v>
      </c>
      <c r="F6" s="356" t="s">
        <v>110</v>
      </c>
      <c r="G6" s="357"/>
      <c r="H6" s="357"/>
      <c r="I6" s="360"/>
    </row>
    <row r="7" spans="1:9" ht="33" customHeight="1" x14ac:dyDescent="0.2">
      <c r="A7" s="353"/>
      <c r="B7" s="362"/>
      <c r="C7" s="353"/>
      <c r="D7" s="353"/>
      <c r="E7" s="353"/>
      <c r="F7" s="356" t="s">
        <v>201</v>
      </c>
      <c r="G7" s="357"/>
      <c r="H7" s="358" t="s">
        <v>203</v>
      </c>
      <c r="I7" s="358" t="s">
        <v>257</v>
      </c>
    </row>
    <row r="8" spans="1:9" ht="22.9" customHeight="1" x14ac:dyDescent="0.2">
      <c r="A8" s="354"/>
      <c r="B8" s="363"/>
      <c r="C8" s="354"/>
      <c r="D8" s="354"/>
      <c r="E8" s="354"/>
      <c r="F8" s="47" t="s">
        <v>99</v>
      </c>
      <c r="G8" s="182" t="s">
        <v>10</v>
      </c>
      <c r="H8" s="359"/>
      <c r="I8" s="359"/>
    </row>
    <row r="9" spans="1:9" ht="18.75" x14ac:dyDescent="0.2">
      <c r="A9" s="364" t="s">
        <v>20</v>
      </c>
      <c r="B9" s="365"/>
      <c r="C9" s="365"/>
      <c r="D9" s="365"/>
      <c r="E9" s="365"/>
      <c r="F9" s="365"/>
      <c r="G9" s="365"/>
      <c r="H9" s="365"/>
      <c r="I9" s="365"/>
    </row>
    <row r="10" spans="1:9" ht="39" x14ac:dyDescent="0.2">
      <c r="A10" s="54" t="s">
        <v>139</v>
      </c>
      <c r="B10" s="77" t="s">
        <v>21</v>
      </c>
      <c r="C10" s="236">
        <f>'Приложение 2'!H63</f>
        <v>1487.4997000000001</v>
      </c>
      <c r="D10" s="78">
        <f>'Приложение 2'!I63</f>
        <v>1492.85</v>
      </c>
      <c r="E10" s="78">
        <f>'Приложение 2'!J63</f>
        <v>1768.7576200000001</v>
      </c>
      <c r="F10" s="78">
        <f>'Приложение 2'!K63</f>
        <v>1874.279151</v>
      </c>
      <c r="G10" s="330">
        <f>F10</f>
        <v>1874.279151</v>
      </c>
      <c r="H10" s="330">
        <f>'Приложение 2'!L63</f>
        <v>1994.2741955299998</v>
      </c>
      <c r="I10" s="79">
        <f>'Приложение 2'!M63</f>
        <v>2077.4449994406</v>
      </c>
    </row>
    <row r="11" spans="1:9" ht="18.75" x14ac:dyDescent="0.2">
      <c r="A11" s="124" t="s">
        <v>22</v>
      </c>
      <c r="B11" s="92"/>
      <c r="C11" s="237"/>
      <c r="D11" s="93"/>
      <c r="E11" s="93"/>
      <c r="F11" s="93"/>
      <c r="G11" s="94"/>
      <c r="H11" s="93"/>
      <c r="I11" s="94"/>
    </row>
    <row r="12" spans="1:9" ht="18.75" x14ac:dyDescent="0.2">
      <c r="A12" s="96" t="s">
        <v>71</v>
      </c>
      <c r="B12" s="81" t="s">
        <v>21</v>
      </c>
      <c r="C12" s="85">
        <f>'Приложение 2'!H36</f>
        <v>88.911999999999992</v>
      </c>
      <c r="D12" s="85">
        <f>'Приложение 2'!I36</f>
        <v>97.792999999999992</v>
      </c>
      <c r="E12" s="85">
        <f>'Приложение 2'!J36</f>
        <v>108.89999999999999</v>
      </c>
      <c r="F12" s="82">
        <f>'Приложение 2'!K36</f>
        <v>108.89999999999999</v>
      </c>
      <c r="G12" s="83">
        <v>108.9</v>
      </c>
      <c r="H12" s="82">
        <f>'Приложение 2'!L36</f>
        <v>110.7</v>
      </c>
      <c r="I12" s="83">
        <f>'Приложение 2'!M36</f>
        <v>111.2</v>
      </c>
    </row>
    <row r="13" spans="1:9" ht="18.75" x14ac:dyDescent="0.2">
      <c r="A13" s="97" t="s">
        <v>91</v>
      </c>
      <c r="B13" s="81" t="s">
        <v>21</v>
      </c>
      <c r="C13" s="85">
        <f>'Приложение 2'!B44</f>
        <v>5.2</v>
      </c>
      <c r="D13" s="82">
        <f>'Приложение 2'!C44</f>
        <v>25.728999999999999</v>
      </c>
      <c r="E13" s="82">
        <f>'Приложение 2'!J44</f>
        <v>26.311</v>
      </c>
      <c r="F13" s="82">
        <f>'Приложение 2'!K44</f>
        <v>27.302</v>
      </c>
      <c r="G13" s="239">
        <f>F13</f>
        <v>27.302</v>
      </c>
      <c r="H13" s="239">
        <f>'Приложение 2'!L44</f>
        <v>27.962</v>
      </c>
      <c r="I13" s="239">
        <f>'Приложение 2'!M44</f>
        <v>28.311</v>
      </c>
    </row>
    <row r="14" spans="1:9" ht="18.75" x14ac:dyDescent="0.2">
      <c r="A14" s="98" t="s">
        <v>79</v>
      </c>
      <c r="B14" s="81" t="s">
        <v>21</v>
      </c>
      <c r="C14" s="85">
        <f>'Приложение 2'!B9</f>
        <v>1167.3809999999999</v>
      </c>
      <c r="D14" s="82">
        <f>'Приложение 2'!C9</f>
        <v>980.09199999999998</v>
      </c>
      <c r="E14" s="82">
        <f>'Приложение 2'!D9</f>
        <v>1264.0810000000001</v>
      </c>
      <c r="F14" s="82">
        <f>'Приложение 2'!E9</f>
        <v>1336.8129999999999</v>
      </c>
      <c r="G14" s="83">
        <f>F14</f>
        <v>1336.8129999999999</v>
      </c>
      <c r="H14" s="82">
        <f>'Приложение 2'!G9</f>
        <v>1482.1967</v>
      </c>
      <c r="I14" s="83">
        <f>'Приложение 2'!H9</f>
        <v>1164.701</v>
      </c>
    </row>
    <row r="15" spans="1:9" ht="18.75" x14ac:dyDescent="0.2">
      <c r="A15" s="98" t="s">
        <v>80</v>
      </c>
      <c r="B15" s="81" t="s">
        <v>21</v>
      </c>
      <c r="C15" s="85">
        <f>'Приложение 2'!H14</f>
        <v>12.808</v>
      </c>
      <c r="D15" s="82">
        <f>'Приложение 2'!I14</f>
        <v>13.915999999999999</v>
      </c>
      <c r="E15" s="82">
        <f>'Приложение 2'!J14</f>
        <v>14.370000000000001</v>
      </c>
      <c r="F15" s="82">
        <f>'Приложение 2'!K14</f>
        <v>14.919999999999998</v>
      </c>
      <c r="G15" s="239">
        <f t="shared" ref="G15:G22" si="0">F15</f>
        <v>14.919999999999998</v>
      </c>
      <c r="H15" s="239">
        <f>'Приложение 2'!L14</f>
        <v>15.669999999999998</v>
      </c>
      <c r="I15" s="239">
        <f>'Приложение 2'!M14</f>
        <v>16.46</v>
      </c>
    </row>
    <row r="16" spans="1:9" ht="18.75" x14ac:dyDescent="0.2">
      <c r="A16" s="98" t="s">
        <v>92</v>
      </c>
      <c r="B16" s="81" t="s">
        <v>21</v>
      </c>
      <c r="C16" s="85">
        <f>'Приложение 2'!H24</f>
        <v>52.45</v>
      </c>
      <c r="D16" s="82">
        <f>'Приложение 2'!I24</f>
        <v>106.06800000000001</v>
      </c>
      <c r="E16" s="82">
        <f>'Приложение 2'!J24</f>
        <v>153.535</v>
      </c>
      <c r="F16" s="82">
        <f>'Приложение 2'!K24</f>
        <v>160.83699999999999</v>
      </c>
      <c r="G16" s="257">
        <f t="shared" si="0"/>
        <v>160.83699999999999</v>
      </c>
      <c r="H16" s="82">
        <f>'Приложение 2'!L24</f>
        <v>168.28800000000001</v>
      </c>
      <c r="I16" s="83">
        <f>'Приложение 2'!M24</f>
        <v>176.554</v>
      </c>
    </row>
    <row r="17" spans="1:9" ht="18.75" x14ac:dyDescent="0.2">
      <c r="A17" s="98" t="s">
        <v>31</v>
      </c>
      <c r="B17" s="81" t="s">
        <v>21</v>
      </c>
      <c r="C17" s="85">
        <v>0</v>
      </c>
      <c r="D17" s="82">
        <v>0</v>
      </c>
      <c r="E17" s="82">
        <v>0</v>
      </c>
      <c r="F17" s="82">
        <v>0</v>
      </c>
      <c r="G17" s="256">
        <f t="shared" si="0"/>
        <v>0</v>
      </c>
      <c r="H17" s="82">
        <v>0</v>
      </c>
      <c r="I17" s="83">
        <v>0</v>
      </c>
    </row>
    <row r="18" spans="1:9" ht="56.25" customHeight="1" x14ac:dyDescent="0.2">
      <c r="A18" s="97" t="s">
        <v>4</v>
      </c>
      <c r="B18" s="81" t="s">
        <v>21</v>
      </c>
      <c r="C18" s="85">
        <f>'Приложение 2'!H48</f>
        <v>138.46199999999999</v>
      </c>
      <c r="D18" s="82">
        <f>'Приложение 2'!I48</f>
        <v>161.99799999999999</v>
      </c>
      <c r="E18" s="82">
        <f>'Приложение 2'!J48</f>
        <v>164.09</v>
      </c>
      <c r="F18" s="82">
        <f>'Приложение 2'!K48</f>
        <v>170.65</v>
      </c>
      <c r="G18" s="257">
        <f>F18</f>
        <v>170.65</v>
      </c>
      <c r="H18" s="82">
        <f>'Приложение 2'!L48</f>
        <v>177.74</v>
      </c>
      <c r="I18" s="83">
        <f>'Приложение 2'!M48</f>
        <v>184.17000000000002</v>
      </c>
    </row>
    <row r="19" spans="1:9" ht="18.75" x14ac:dyDescent="0.2">
      <c r="A19" s="98" t="s">
        <v>82</v>
      </c>
      <c r="B19" s="81" t="s">
        <v>21</v>
      </c>
      <c r="C19" s="85">
        <f>'Приложение 2'!H33</f>
        <v>19.034700000000001</v>
      </c>
      <c r="D19" s="82">
        <f>'Приложение 2'!I33</f>
        <v>97.813000000000002</v>
      </c>
      <c r="E19" s="82">
        <f>'Приложение 2'!J36</f>
        <v>108.89999999999999</v>
      </c>
      <c r="F19" s="82">
        <f>'Приложение 2'!K36</f>
        <v>108.89999999999999</v>
      </c>
      <c r="G19" s="83">
        <f t="shared" si="0"/>
        <v>108.89999999999999</v>
      </c>
      <c r="H19" s="82">
        <f>'Приложение 2'!L36</f>
        <v>110.7</v>
      </c>
      <c r="I19" s="83">
        <f>'Приложение 2'!M36</f>
        <v>111.2</v>
      </c>
    </row>
    <row r="20" spans="1:9" ht="18.75" x14ac:dyDescent="0.2">
      <c r="A20" s="98" t="s">
        <v>87</v>
      </c>
      <c r="B20" s="81" t="s">
        <v>21</v>
      </c>
      <c r="C20" s="85">
        <f>'Приложение 2'!H53</f>
        <v>5.9320000000000004</v>
      </c>
      <c r="D20" s="239">
        <f>'Приложение 2'!I53</f>
        <v>9.4409999999999989</v>
      </c>
      <c r="E20" s="239">
        <f>'Приложение 2'!J53</f>
        <v>9.1466200000000004</v>
      </c>
      <c r="F20" s="239">
        <f>'Приложение 2'!K53</f>
        <v>9.4911510000000003</v>
      </c>
      <c r="G20" s="239">
        <f t="shared" si="0"/>
        <v>9.4911510000000003</v>
      </c>
      <c r="H20" s="239">
        <f>'Приложение 2'!L53</f>
        <v>9.846195530000001</v>
      </c>
      <c r="I20" s="239">
        <f>'Приложение 2'!M53</f>
        <v>10.000299440600001</v>
      </c>
    </row>
    <row r="21" spans="1:9" ht="58.5" x14ac:dyDescent="0.2">
      <c r="A21" s="54" t="s">
        <v>140</v>
      </c>
      <c r="B21" s="81" t="s">
        <v>21</v>
      </c>
      <c r="C21" s="85">
        <f>'Приложение 2'!H60</f>
        <v>55.605000000000004</v>
      </c>
      <c r="D21" s="239">
        <f>'Приложение 2'!I60</f>
        <v>98.24199999999999</v>
      </c>
      <c r="E21" s="239">
        <f>'Приложение 2'!J60</f>
        <v>100.38762</v>
      </c>
      <c r="F21" s="239">
        <f>'Приложение 2'!K60</f>
        <v>102.603151</v>
      </c>
      <c r="G21" s="239">
        <f t="shared" si="0"/>
        <v>102.603151</v>
      </c>
      <c r="H21" s="239">
        <f>'Приложение 2'!L59</f>
        <v>104.33819553000001</v>
      </c>
      <c r="I21" s="239">
        <f>'Приложение 2'!M59</f>
        <v>105.87129944060001</v>
      </c>
    </row>
    <row r="22" spans="1:9" ht="44.25" customHeight="1" x14ac:dyDescent="0.2">
      <c r="A22" s="121" t="s">
        <v>218</v>
      </c>
      <c r="B22" s="88" t="s">
        <v>21</v>
      </c>
      <c r="C22" s="238">
        <f>'Приложение 2'!N63</f>
        <v>465.71000000000004</v>
      </c>
      <c r="D22" s="240">
        <f>'Приложение 2'!O63</f>
        <v>280.00029999999998</v>
      </c>
      <c r="E22" s="240">
        <f>'Приложение 2'!P63</f>
        <v>367.55800000000005</v>
      </c>
      <c r="F22" s="240">
        <f>'Приложение 2'!Q63</f>
        <v>385.012</v>
      </c>
      <c r="G22" s="240">
        <f t="shared" si="0"/>
        <v>385.012</v>
      </c>
      <c r="H22" s="240">
        <f>'Приложение 2'!R63</f>
        <v>400.86999999999995</v>
      </c>
      <c r="I22" s="240">
        <f>'Приложение 2'!S63</f>
        <v>450.40000000000003</v>
      </c>
    </row>
    <row r="23" spans="1:9" ht="18.75" x14ac:dyDescent="0.2">
      <c r="A23" s="368" t="s">
        <v>25</v>
      </c>
      <c r="B23" s="369"/>
      <c r="C23" s="369"/>
      <c r="D23" s="369"/>
      <c r="E23" s="369"/>
      <c r="F23" s="369"/>
      <c r="G23" s="369"/>
      <c r="H23" s="369"/>
      <c r="I23" s="370"/>
    </row>
    <row r="24" spans="1:9" ht="18.75" x14ac:dyDescent="0.2">
      <c r="A24" s="122" t="s">
        <v>117</v>
      </c>
      <c r="B24" s="91"/>
      <c r="C24" s="91"/>
      <c r="D24" s="91"/>
      <c r="E24" s="91"/>
      <c r="F24" s="91"/>
      <c r="G24" s="91"/>
      <c r="H24" s="91"/>
      <c r="I24" s="91"/>
    </row>
    <row r="25" spans="1:9" ht="44.25" customHeight="1" x14ac:dyDescent="0.2">
      <c r="A25" s="101" t="s">
        <v>125</v>
      </c>
      <c r="B25" s="81" t="s">
        <v>21</v>
      </c>
      <c r="C25" s="241">
        <f>'Приложение 2'!B8</f>
        <v>1244.6289999999999</v>
      </c>
      <c r="D25" s="329">
        <f>'Приложение 2'!C8</f>
        <v>1100.079</v>
      </c>
      <c r="E25" s="329">
        <f>'Приложение 2'!D8</f>
        <v>1431.9860000000001</v>
      </c>
      <c r="F25" s="329">
        <f>'Приложение 2'!E8</f>
        <v>1513.57</v>
      </c>
      <c r="G25" s="329">
        <f t="shared" ref="G25:G63" si="1">F25</f>
        <v>1513.57</v>
      </c>
      <c r="H25" s="329">
        <f>'Приложение 2'!F8</f>
        <v>1615.848</v>
      </c>
      <c r="I25" s="329">
        <f>'Приложение 2'!G8</f>
        <v>1675.2107000000001</v>
      </c>
    </row>
    <row r="26" spans="1:9" ht="18.75" x14ac:dyDescent="0.2">
      <c r="A26" s="101" t="s">
        <v>119</v>
      </c>
      <c r="B26" s="84" t="s">
        <v>23</v>
      </c>
      <c r="C26" s="242">
        <f>'Прил 3 (расчет ИФО) (2)'!P28</f>
        <v>107</v>
      </c>
      <c r="D26" s="248">
        <f>'Прил 3 (расчет ИФО) (2)'!Q28</f>
        <v>106</v>
      </c>
      <c r="E26" s="248">
        <f>'Прил 3 (расчет ИФО) (2)'!R28</f>
        <v>105</v>
      </c>
      <c r="F26" s="84">
        <f>'Прил 3 (расчет ИФО) (2)'!S28</f>
        <v>103</v>
      </c>
      <c r="G26" s="84">
        <f t="shared" si="1"/>
        <v>103</v>
      </c>
      <c r="H26" s="84">
        <f>'Прил 3 (расчет ИФО) (2)'!S28</f>
        <v>103</v>
      </c>
      <c r="I26" s="84">
        <v>103</v>
      </c>
    </row>
    <row r="27" spans="1:9" ht="18.75" x14ac:dyDescent="0.2">
      <c r="A27" s="102" t="s">
        <v>42</v>
      </c>
      <c r="B27" s="81"/>
      <c r="C27" s="241"/>
      <c r="D27" s="84"/>
      <c r="E27" s="84"/>
      <c r="F27" s="84"/>
      <c r="G27" s="84" t="s">
        <v>269</v>
      </c>
      <c r="H27" s="84"/>
      <c r="I27" s="84"/>
    </row>
    <row r="28" spans="1:9" ht="18.75" x14ac:dyDescent="0.2">
      <c r="A28" s="100" t="s">
        <v>26</v>
      </c>
      <c r="B28" s="81"/>
      <c r="C28" s="85"/>
      <c r="D28" s="82"/>
      <c r="E28" s="82"/>
      <c r="F28" s="82"/>
      <c r="G28" s="85" t="s">
        <v>269</v>
      </c>
      <c r="H28" s="82"/>
      <c r="I28" s="85"/>
    </row>
    <row r="29" spans="1:9" ht="37.5" x14ac:dyDescent="0.2">
      <c r="A29" s="103" t="s">
        <v>124</v>
      </c>
      <c r="B29" s="81" t="s">
        <v>21</v>
      </c>
      <c r="C29" s="85">
        <f>'Приложение 2'!B8</f>
        <v>1244.6289999999999</v>
      </c>
      <c r="D29" s="82">
        <f>'Приложение 2'!C8</f>
        <v>1100.079</v>
      </c>
      <c r="E29" s="82">
        <f>'Приложение 2'!D8</f>
        <v>1431.9860000000001</v>
      </c>
      <c r="F29" s="82">
        <f>'Приложение 2'!E8</f>
        <v>1513.57</v>
      </c>
      <c r="G29" s="85">
        <f t="shared" si="1"/>
        <v>1513.57</v>
      </c>
      <c r="H29" s="82">
        <f>'Приложение 2'!F9</f>
        <v>1431.8899999999999</v>
      </c>
      <c r="I29" s="244">
        <f>'Приложение 2'!G9</f>
        <v>1482.1967</v>
      </c>
    </row>
    <row r="30" spans="1:9" ht="18.75" x14ac:dyDescent="0.2">
      <c r="A30" s="103" t="s">
        <v>5</v>
      </c>
      <c r="B30" s="81" t="s">
        <v>23</v>
      </c>
      <c r="C30" s="87">
        <v>129.30000000000001</v>
      </c>
      <c r="D30" s="83">
        <f>'Прил 3 (расчет ИФО) (2)'!P14</f>
        <v>113.03689888364737</v>
      </c>
      <c r="E30" s="83">
        <f>'Прил 3 (расчет ИФО) (2)'!Q14</f>
        <v>105.66540153731488</v>
      </c>
      <c r="F30" s="83">
        <f>'Прил 3 (расчет ИФО) (2)'!R14</f>
        <v>104.72766227983783</v>
      </c>
      <c r="G30" s="87">
        <f t="shared" si="1"/>
        <v>104.72766227983783</v>
      </c>
      <c r="H30" s="83">
        <f>'Прил 3 (расчет ИФО) (2)'!S14</f>
        <v>102.81754996307441</v>
      </c>
      <c r="I30" s="87">
        <v>102.8</v>
      </c>
    </row>
    <row r="31" spans="1:9" ht="18.75" x14ac:dyDescent="0.2">
      <c r="A31" s="100" t="s">
        <v>27</v>
      </c>
      <c r="B31" s="81"/>
      <c r="C31" s="85"/>
      <c r="D31" s="82"/>
      <c r="E31" s="82"/>
      <c r="F31" s="82"/>
      <c r="G31" s="85" t="s">
        <v>269</v>
      </c>
      <c r="H31" s="82"/>
      <c r="I31" s="85"/>
    </row>
    <row r="32" spans="1:9" ht="37.5" x14ac:dyDescent="0.2">
      <c r="A32" s="103" t="s">
        <v>124</v>
      </c>
      <c r="B32" s="81" t="s">
        <v>21</v>
      </c>
      <c r="C32" s="85">
        <f>'Приложение 2'!B14</f>
        <v>14.688000000000001</v>
      </c>
      <c r="D32" s="82">
        <f>'Приложение 2'!C14</f>
        <v>13.918999999999999</v>
      </c>
      <c r="E32" s="82">
        <f>'Приложение 2'!D14</f>
        <v>14.370000000000001</v>
      </c>
      <c r="F32" s="82">
        <f>'Приложение 2'!E14</f>
        <v>15.919999999999998</v>
      </c>
      <c r="G32" s="85">
        <f t="shared" si="1"/>
        <v>15.919999999999998</v>
      </c>
      <c r="H32" s="82">
        <f>'Приложение 2'!G14</f>
        <v>16.46</v>
      </c>
      <c r="I32" s="85">
        <f>'Приложение 2'!H14</f>
        <v>12.808</v>
      </c>
    </row>
    <row r="33" spans="1:9" ht="18.75" x14ac:dyDescent="0.2">
      <c r="A33" s="103" t="s">
        <v>5</v>
      </c>
      <c r="B33" s="81" t="s">
        <v>23</v>
      </c>
      <c r="C33" s="87">
        <v>130.4</v>
      </c>
      <c r="D33" s="82">
        <f>'Прил 3 (расчет ИФО) (2)'!P23</f>
        <v>106.95841410288212</v>
      </c>
      <c r="E33" s="82">
        <f>'Прил 3 (расчет ИФО) (2)'!Q23</f>
        <v>106.00603145216077</v>
      </c>
      <c r="F33" s="82">
        <f>'Прил 3 (расчет ИФО) (2)'!R23</f>
        <v>105.00608800624232</v>
      </c>
      <c r="G33" s="85">
        <f t="shared" si="1"/>
        <v>105.00608800624232</v>
      </c>
      <c r="H33" s="82">
        <f>'Прил 3 (расчет ИФО) (2)'!S23</f>
        <v>103.01229126184847</v>
      </c>
      <c r="I33" s="85">
        <f>'Прил 3 (расчет ИФО) (2)'!T23</f>
        <v>103.00000000000004</v>
      </c>
    </row>
    <row r="34" spans="1:9" ht="37.5" customHeight="1" x14ac:dyDescent="0.2">
      <c r="A34" s="100" t="s">
        <v>28</v>
      </c>
      <c r="B34" s="81"/>
      <c r="C34" s="85"/>
      <c r="D34" s="82"/>
      <c r="E34" s="82"/>
      <c r="F34" s="82"/>
      <c r="G34" s="85" t="s">
        <v>269</v>
      </c>
      <c r="H34" s="82"/>
      <c r="I34" s="85"/>
    </row>
    <row r="35" spans="1:9" ht="37.5" x14ac:dyDescent="0.2">
      <c r="A35" s="103" t="s">
        <v>124</v>
      </c>
      <c r="B35" s="81" t="s">
        <v>21</v>
      </c>
      <c r="C35" s="85">
        <f>'Приложение 2'!B24</f>
        <v>62.56</v>
      </c>
      <c r="D35" s="82">
        <f>'Приложение 2'!C24</f>
        <v>106.06800000000001</v>
      </c>
      <c r="E35" s="82">
        <f>'Приложение 2'!D24</f>
        <v>153.535</v>
      </c>
      <c r="F35" s="82">
        <f>'Приложение 2'!E24</f>
        <v>160.83699999999999</v>
      </c>
      <c r="G35" s="85">
        <f t="shared" si="1"/>
        <v>160.83699999999999</v>
      </c>
      <c r="H35" s="82">
        <f>'Приложение 2'!F24</f>
        <v>168.28800000000001</v>
      </c>
      <c r="I35" s="85">
        <f>'Приложение 2'!G24</f>
        <v>176.554</v>
      </c>
    </row>
    <row r="36" spans="1:9" ht="18.75" x14ac:dyDescent="0.2">
      <c r="A36" s="103" t="s">
        <v>5</v>
      </c>
      <c r="B36" s="81" t="s">
        <v>23</v>
      </c>
      <c r="C36" s="87">
        <v>0</v>
      </c>
      <c r="D36" s="83">
        <f>'Прил 3 (расчет ИФО) (2)'!P28</f>
        <v>107</v>
      </c>
      <c r="E36" s="83">
        <f>'Прил 3 (расчет ИФО) (2)'!Q27</f>
        <v>106</v>
      </c>
      <c r="F36" s="82">
        <f>'Прил 3 (расчет ИФО) (2)'!R27</f>
        <v>105</v>
      </c>
      <c r="G36" s="85">
        <f t="shared" si="1"/>
        <v>105</v>
      </c>
      <c r="H36" s="82">
        <v>103</v>
      </c>
      <c r="I36" s="85">
        <v>103</v>
      </c>
    </row>
    <row r="37" spans="1:9" ht="18.75" x14ac:dyDescent="0.2">
      <c r="A37" s="104" t="s">
        <v>29</v>
      </c>
      <c r="B37" s="86"/>
      <c r="C37" s="85"/>
      <c r="D37" s="82"/>
      <c r="E37" s="105"/>
      <c r="F37" s="105"/>
      <c r="G37" s="82" t="s">
        <v>269</v>
      </c>
      <c r="H37" s="105"/>
      <c r="I37" s="82"/>
    </row>
    <row r="38" spans="1:9" ht="18.75" x14ac:dyDescent="0.2">
      <c r="A38" s="106" t="s">
        <v>30</v>
      </c>
      <c r="B38" s="81" t="s">
        <v>21</v>
      </c>
      <c r="C38" s="87">
        <f>'Приложение 2'!B36</f>
        <v>88.911999999999992</v>
      </c>
      <c r="D38" s="82">
        <f>'Приложение 2'!C36</f>
        <v>97.792999999999992</v>
      </c>
      <c r="E38" s="82">
        <f>'Приложение 2'!D36</f>
        <v>108.89999999999999</v>
      </c>
      <c r="F38" s="82">
        <f>'Приложение 2'!E36</f>
        <v>108.89999999999999</v>
      </c>
      <c r="G38" s="83">
        <f t="shared" si="1"/>
        <v>108.89999999999999</v>
      </c>
      <c r="H38" s="82">
        <f>'Приложение 2'!F36</f>
        <v>110.7</v>
      </c>
      <c r="I38" s="83">
        <f>'Приложение 2'!G36</f>
        <v>111.2</v>
      </c>
    </row>
    <row r="39" spans="1:9" ht="37.5" x14ac:dyDescent="0.2">
      <c r="A39" s="106" t="s">
        <v>6</v>
      </c>
      <c r="B39" s="81" t="s">
        <v>23</v>
      </c>
      <c r="C39" s="87">
        <v>0</v>
      </c>
      <c r="D39" s="257">
        <f>'Прил 3 (расчет ИФО) (2)'!P39</f>
        <v>121.49130035707185</v>
      </c>
      <c r="E39" s="257">
        <f>'Прил 3 (расчет ИФО) (2)'!Q39</f>
        <v>101.27730658898808</v>
      </c>
      <c r="F39" s="257">
        <f>'Прил 3 (расчет ИФО) (2)'!R39</f>
        <v>104.55376463848613</v>
      </c>
      <c r="G39" s="260">
        <f t="shared" si="1"/>
        <v>104.55376463848613</v>
      </c>
      <c r="H39" s="257">
        <f>'Прил 3 (расчет ИФО) (2)'!S39</f>
        <v>101.91959958675538</v>
      </c>
      <c r="I39" s="260">
        <f>'Прил 3 (расчет ИФО) (2)'!T39</f>
        <v>103</v>
      </c>
    </row>
    <row r="40" spans="1:9" ht="18.75" x14ac:dyDescent="0.2">
      <c r="A40" s="107" t="s">
        <v>31</v>
      </c>
      <c r="B40" s="86"/>
      <c r="C40" s="85"/>
      <c r="D40" s="82"/>
      <c r="E40" s="105"/>
      <c r="F40" s="105"/>
      <c r="G40" s="82" t="s">
        <v>269</v>
      </c>
      <c r="H40" s="105"/>
      <c r="I40" s="82"/>
    </row>
    <row r="41" spans="1:9" ht="37.5" x14ac:dyDescent="0.2">
      <c r="A41" s="108" t="s">
        <v>7</v>
      </c>
      <c r="B41" s="81" t="s">
        <v>21</v>
      </c>
      <c r="C41" s="85">
        <v>0</v>
      </c>
      <c r="D41" s="82">
        <v>0</v>
      </c>
      <c r="E41" s="82">
        <v>0</v>
      </c>
      <c r="F41" s="82">
        <v>0</v>
      </c>
      <c r="G41" s="87">
        <f t="shared" si="1"/>
        <v>0</v>
      </c>
      <c r="H41" s="82">
        <v>0</v>
      </c>
      <c r="I41" s="87">
        <v>0</v>
      </c>
    </row>
    <row r="42" spans="1:9" ht="18.75" x14ac:dyDescent="0.2">
      <c r="A42" s="108" t="s">
        <v>32</v>
      </c>
      <c r="B42" s="81" t="s">
        <v>33</v>
      </c>
      <c r="C42" s="243">
        <v>4928</v>
      </c>
      <c r="D42" s="83">
        <v>6022</v>
      </c>
      <c r="E42" s="83">
        <v>5100</v>
      </c>
      <c r="F42" s="82">
        <v>5300</v>
      </c>
      <c r="G42" s="87">
        <f t="shared" si="1"/>
        <v>5300</v>
      </c>
      <c r="H42" s="82">
        <v>5400</v>
      </c>
      <c r="I42" s="87">
        <v>5400</v>
      </c>
    </row>
    <row r="43" spans="1:9" ht="18.75" x14ac:dyDescent="0.2">
      <c r="A43" s="108" t="s">
        <v>34</v>
      </c>
      <c r="B43" s="81" t="s">
        <v>33</v>
      </c>
      <c r="C43" s="244">
        <v>0.17399999999999999</v>
      </c>
      <c r="D43" s="239">
        <v>0.214</v>
      </c>
      <c r="E43" s="239">
        <f>E42/28038</f>
        <v>0.18189599828803765</v>
      </c>
      <c r="F43" s="239">
        <f t="shared" ref="F43:I43" si="2">F42/28038</f>
        <v>0.18902917469149011</v>
      </c>
      <c r="G43" s="244">
        <f t="shared" si="1"/>
        <v>0.18902917469149011</v>
      </c>
      <c r="H43" s="239">
        <f t="shared" si="2"/>
        <v>0.19259576289321634</v>
      </c>
      <c r="I43" s="244">
        <f t="shared" si="2"/>
        <v>0.19259576289321634</v>
      </c>
    </row>
    <row r="44" spans="1:9" ht="18.75" x14ac:dyDescent="0.2">
      <c r="A44" s="107" t="s">
        <v>35</v>
      </c>
      <c r="B44" s="86"/>
      <c r="C44" s="85"/>
      <c r="D44" s="82"/>
      <c r="E44" s="105"/>
      <c r="F44" s="105"/>
      <c r="G44" s="85" t="s">
        <v>269</v>
      </c>
      <c r="H44" s="105"/>
      <c r="I44" s="85"/>
    </row>
    <row r="45" spans="1:9" ht="18.75" x14ac:dyDescent="0.2">
      <c r="A45" s="108" t="s">
        <v>36</v>
      </c>
      <c r="B45" s="81" t="s">
        <v>21</v>
      </c>
      <c r="C45" s="245">
        <v>1250.0150000000001</v>
      </c>
      <c r="D45" s="249">
        <v>1374.674</v>
      </c>
      <c r="E45" s="249">
        <f>D45*103%</f>
        <v>1415.9142200000001</v>
      </c>
      <c r="F45" s="239">
        <f>E45*103%</f>
        <v>1458.3916466000001</v>
      </c>
      <c r="G45" s="244">
        <f t="shared" si="1"/>
        <v>1458.3916466000001</v>
      </c>
      <c r="H45" s="239">
        <f t="shared" ref="H45:I45" si="3">G45*103%</f>
        <v>1502.1433959980002</v>
      </c>
      <c r="I45" s="244">
        <f t="shared" si="3"/>
        <v>1547.2076978779403</v>
      </c>
    </row>
    <row r="46" spans="1:9" ht="18.75" x14ac:dyDescent="0.2">
      <c r="A46" s="108" t="s">
        <v>37</v>
      </c>
      <c r="B46" s="81" t="s">
        <v>23</v>
      </c>
      <c r="C46" s="245">
        <v>101</v>
      </c>
      <c r="D46" s="249">
        <f>D45/C45*100</f>
        <v>109.97260032879603</v>
      </c>
      <c r="E46" s="249">
        <f>E45/D45*100</f>
        <v>103</v>
      </c>
      <c r="F46" s="82">
        <v>103</v>
      </c>
      <c r="G46" s="85">
        <f t="shared" si="1"/>
        <v>103</v>
      </c>
      <c r="H46" s="82">
        <v>103</v>
      </c>
      <c r="I46" s="85">
        <v>103</v>
      </c>
    </row>
    <row r="47" spans="1:9" ht="18.75" x14ac:dyDescent="0.2">
      <c r="A47" s="104" t="s">
        <v>38</v>
      </c>
      <c r="B47" s="86"/>
      <c r="C47" s="85"/>
      <c r="D47" s="82"/>
      <c r="E47" s="82"/>
      <c r="F47" s="82"/>
      <c r="G47" s="85" t="s">
        <v>269</v>
      </c>
      <c r="H47" s="82"/>
      <c r="I47" s="85"/>
    </row>
    <row r="48" spans="1:9" ht="37.5" x14ac:dyDescent="0.2">
      <c r="A48" s="106" t="s">
        <v>132</v>
      </c>
      <c r="B48" s="81" t="s">
        <v>39</v>
      </c>
      <c r="C48" s="85">
        <f t="shared" ref="C48:F48" si="4">C50+C51+C53+C54+C55+C56+C57+C58</f>
        <v>67</v>
      </c>
      <c r="D48" s="82">
        <f t="shared" si="4"/>
        <v>74</v>
      </c>
      <c r="E48" s="82">
        <f t="shared" si="4"/>
        <v>80</v>
      </c>
      <c r="F48" s="82">
        <f t="shared" si="4"/>
        <v>83</v>
      </c>
      <c r="G48" s="321">
        <f t="shared" si="1"/>
        <v>83</v>
      </c>
      <c r="H48" s="82">
        <f>H50+H51+H53+H54+H55+H56+H57+H58</f>
        <v>86</v>
      </c>
      <c r="I48" s="321">
        <f>I50+I51+I53+I54+I55+I56+I57+I58</f>
        <v>87</v>
      </c>
    </row>
    <row r="49" spans="1:9" ht="18.75" x14ac:dyDescent="0.2">
      <c r="A49" s="106" t="s">
        <v>118</v>
      </c>
      <c r="B49" s="81"/>
      <c r="C49" s="85"/>
      <c r="D49" s="82"/>
      <c r="E49" s="82"/>
      <c r="F49" s="82"/>
      <c r="G49" s="87">
        <f t="shared" si="1"/>
        <v>0</v>
      </c>
      <c r="H49" s="82"/>
      <c r="I49" s="87"/>
    </row>
    <row r="50" spans="1:9" ht="18.75" x14ac:dyDescent="0.2">
      <c r="A50" s="106" t="s">
        <v>71</v>
      </c>
      <c r="B50" s="81" t="s">
        <v>39</v>
      </c>
      <c r="C50" s="85">
        <v>50</v>
      </c>
      <c r="D50" s="82">
        <v>58</v>
      </c>
      <c r="E50" s="82">
        <v>63</v>
      </c>
      <c r="F50" s="82">
        <v>64</v>
      </c>
      <c r="G50" s="82">
        <f t="shared" si="1"/>
        <v>64</v>
      </c>
      <c r="H50" s="82">
        <v>65</v>
      </c>
      <c r="I50" s="82">
        <v>65</v>
      </c>
    </row>
    <row r="51" spans="1:9" ht="18.75" x14ac:dyDescent="0.2">
      <c r="A51" s="106" t="s">
        <v>114</v>
      </c>
      <c r="B51" s="81" t="s">
        <v>39</v>
      </c>
      <c r="C51" s="85">
        <v>2</v>
      </c>
      <c r="D51" s="82">
        <v>2</v>
      </c>
      <c r="E51" s="82">
        <v>2</v>
      </c>
      <c r="F51" s="82">
        <v>2</v>
      </c>
      <c r="G51" s="82">
        <f t="shared" si="1"/>
        <v>2</v>
      </c>
      <c r="H51" s="82">
        <v>2</v>
      </c>
      <c r="I51" s="82">
        <v>2</v>
      </c>
    </row>
    <row r="52" spans="1:9" ht="18.75" x14ac:dyDescent="0.2">
      <c r="A52" s="106" t="s">
        <v>79</v>
      </c>
      <c r="B52" s="81" t="s">
        <v>39</v>
      </c>
      <c r="C52" s="85">
        <v>1</v>
      </c>
      <c r="D52" s="82">
        <v>1</v>
      </c>
      <c r="E52" s="82">
        <v>1</v>
      </c>
      <c r="F52" s="82">
        <v>1</v>
      </c>
      <c r="G52" s="82">
        <f t="shared" si="1"/>
        <v>1</v>
      </c>
      <c r="H52" s="82">
        <v>1</v>
      </c>
      <c r="I52" s="82">
        <v>1</v>
      </c>
    </row>
    <row r="53" spans="1:9" ht="18.75" x14ac:dyDescent="0.2">
      <c r="A53" s="106" t="s">
        <v>80</v>
      </c>
      <c r="B53" s="81" t="s">
        <v>39</v>
      </c>
      <c r="C53" s="85">
        <v>2</v>
      </c>
      <c r="D53" s="82">
        <v>2</v>
      </c>
      <c r="E53" s="82">
        <v>2</v>
      </c>
      <c r="F53" s="82">
        <v>3</v>
      </c>
      <c r="G53" s="82">
        <f t="shared" si="1"/>
        <v>3</v>
      </c>
      <c r="H53" s="82">
        <v>3</v>
      </c>
      <c r="I53" s="82">
        <v>3</v>
      </c>
    </row>
    <row r="54" spans="1:9" ht="20.25" customHeight="1" x14ac:dyDescent="0.2">
      <c r="A54" s="106" t="s">
        <v>81</v>
      </c>
      <c r="B54" s="81" t="s">
        <v>39</v>
      </c>
      <c r="C54" s="85">
        <v>3</v>
      </c>
      <c r="D54" s="82">
        <v>3</v>
      </c>
      <c r="E54" s="82">
        <v>3</v>
      </c>
      <c r="F54" s="82">
        <v>4</v>
      </c>
      <c r="G54" s="82">
        <f t="shared" si="1"/>
        <v>4</v>
      </c>
      <c r="H54" s="82">
        <v>4</v>
      </c>
      <c r="I54" s="82">
        <v>4</v>
      </c>
    </row>
    <row r="55" spans="1:9" ht="18.75" x14ac:dyDescent="0.2">
      <c r="A55" s="106" t="s">
        <v>31</v>
      </c>
      <c r="B55" s="81" t="s">
        <v>39</v>
      </c>
      <c r="C55" s="85">
        <v>1</v>
      </c>
      <c r="D55" s="82">
        <v>0</v>
      </c>
      <c r="E55" s="82">
        <v>1</v>
      </c>
      <c r="F55" s="82">
        <v>1</v>
      </c>
      <c r="G55" s="82">
        <f t="shared" si="1"/>
        <v>1</v>
      </c>
      <c r="H55" s="82">
        <v>1</v>
      </c>
      <c r="I55" s="82">
        <v>1</v>
      </c>
    </row>
    <row r="56" spans="1:9" ht="18.75" x14ac:dyDescent="0.2">
      <c r="A56" s="106" t="s">
        <v>35</v>
      </c>
      <c r="B56" s="81" t="s">
        <v>39</v>
      </c>
      <c r="C56" s="85">
        <v>5</v>
      </c>
      <c r="D56" s="82">
        <v>5</v>
      </c>
      <c r="E56" s="82">
        <v>5</v>
      </c>
      <c r="F56" s="82">
        <v>5</v>
      </c>
      <c r="G56" s="82">
        <f t="shared" si="1"/>
        <v>5</v>
      </c>
      <c r="H56" s="82">
        <v>6</v>
      </c>
      <c r="I56" s="82">
        <v>6</v>
      </c>
    </row>
    <row r="57" spans="1:9" ht="18.75" x14ac:dyDescent="0.2">
      <c r="A57" s="106" t="s">
        <v>82</v>
      </c>
      <c r="B57" s="81" t="s">
        <v>39</v>
      </c>
      <c r="C57" s="85">
        <v>0</v>
      </c>
      <c r="D57" s="82">
        <v>0</v>
      </c>
      <c r="E57" s="82">
        <v>0</v>
      </c>
      <c r="F57" s="82">
        <v>0</v>
      </c>
      <c r="G57" s="82">
        <f t="shared" si="1"/>
        <v>0</v>
      </c>
      <c r="H57" s="82">
        <v>0</v>
      </c>
      <c r="I57" s="82">
        <v>0</v>
      </c>
    </row>
    <row r="58" spans="1:9" ht="18.75" x14ac:dyDescent="0.2">
      <c r="A58" s="106" t="s">
        <v>87</v>
      </c>
      <c r="B58" s="81" t="s">
        <v>39</v>
      </c>
      <c r="C58" s="85">
        <v>4</v>
      </c>
      <c r="D58" s="82">
        <v>4</v>
      </c>
      <c r="E58" s="82">
        <v>4</v>
      </c>
      <c r="F58" s="82">
        <v>4</v>
      </c>
      <c r="G58" s="82">
        <f t="shared" si="1"/>
        <v>4</v>
      </c>
      <c r="H58" s="82">
        <v>5</v>
      </c>
      <c r="I58" s="82">
        <v>6</v>
      </c>
    </row>
    <row r="59" spans="1:9" ht="37.5" x14ac:dyDescent="0.2">
      <c r="A59" s="106" t="s">
        <v>133</v>
      </c>
      <c r="B59" s="81" t="s">
        <v>23</v>
      </c>
      <c r="C59" s="87">
        <v>18.399999999999999</v>
      </c>
      <c r="D59" s="83">
        <v>18.600000000000001</v>
      </c>
      <c r="E59" s="83">
        <v>18.899999999999999</v>
      </c>
      <c r="F59" s="82">
        <v>19.600000000000001</v>
      </c>
      <c r="G59" s="87">
        <f t="shared" si="1"/>
        <v>19.600000000000001</v>
      </c>
      <c r="H59" s="82">
        <v>20.8</v>
      </c>
      <c r="I59" s="87">
        <v>20.8</v>
      </c>
    </row>
    <row r="60" spans="1:9" ht="19.5" x14ac:dyDescent="0.2">
      <c r="A60" s="132" t="s">
        <v>130</v>
      </c>
      <c r="B60" s="81" t="s">
        <v>39</v>
      </c>
      <c r="C60" s="85">
        <v>15</v>
      </c>
      <c r="D60" s="82">
        <v>16</v>
      </c>
      <c r="E60" s="82">
        <v>17</v>
      </c>
      <c r="F60" s="82">
        <v>18</v>
      </c>
      <c r="G60" s="321">
        <f t="shared" si="1"/>
        <v>18</v>
      </c>
      <c r="H60" s="256">
        <v>22</v>
      </c>
      <c r="I60" s="321">
        <v>25</v>
      </c>
    </row>
    <row r="61" spans="1:9" ht="37.5" x14ac:dyDescent="0.2">
      <c r="A61" s="106" t="s">
        <v>141</v>
      </c>
      <c r="B61" s="81"/>
      <c r="C61" s="85">
        <v>1.23</v>
      </c>
      <c r="D61" s="82">
        <v>1.3</v>
      </c>
      <c r="E61" s="82">
        <v>1.3</v>
      </c>
      <c r="F61" s="82">
        <v>1.4</v>
      </c>
      <c r="G61" s="87">
        <f t="shared" si="1"/>
        <v>1.4</v>
      </c>
      <c r="H61" s="82">
        <v>1.5</v>
      </c>
      <c r="I61" s="87">
        <v>1.6</v>
      </c>
    </row>
    <row r="62" spans="1:9" ht="18.75" x14ac:dyDescent="0.2">
      <c r="A62" s="106" t="s">
        <v>115</v>
      </c>
      <c r="B62" s="81" t="s">
        <v>39</v>
      </c>
      <c r="C62" s="246">
        <v>476</v>
      </c>
      <c r="D62" s="250">
        <v>476</v>
      </c>
      <c r="E62" s="251">
        <v>483</v>
      </c>
      <c r="F62" s="82">
        <v>497</v>
      </c>
      <c r="G62" s="321">
        <f t="shared" si="1"/>
        <v>497</v>
      </c>
      <c r="H62" s="256">
        <v>501</v>
      </c>
      <c r="I62" s="321">
        <v>508</v>
      </c>
    </row>
    <row r="63" spans="1:9" ht="39" x14ac:dyDescent="0.2">
      <c r="A63" s="123" t="s">
        <v>8</v>
      </c>
      <c r="B63" s="88" t="s">
        <v>21</v>
      </c>
      <c r="C63" s="247">
        <v>237410</v>
      </c>
      <c r="D63" s="252">
        <v>102275</v>
      </c>
      <c r="E63" s="253">
        <f>D63*108%</f>
        <v>110457</v>
      </c>
      <c r="F63" s="322">
        <f t="shared" ref="F63:I63" si="5">E63*108%</f>
        <v>119293.56000000001</v>
      </c>
      <c r="G63" s="322">
        <f t="shared" si="1"/>
        <v>119293.56000000001</v>
      </c>
      <c r="H63" s="322">
        <f t="shared" si="5"/>
        <v>128837.04480000002</v>
      </c>
      <c r="I63" s="322">
        <f t="shared" si="5"/>
        <v>139144.00838400002</v>
      </c>
    </row>
    <row r="64" spans="1:9" ht="18.75" x14ac:dyDescent="0.2">
      <c r="A64" s="368" t="s">
        <v>196</v>
      </c>
      <c r="B64" s="369"/>
      <c r="C64" s="369"/>
      <c r="D64" s="369"/>
      <c r="E64" s="369"/>
      <c r="F64" s="369"/>
      <c r="G64" s="369"/>
      <c r="H64" s="369"/>
      <c r="I64" s="370"/>
    </row>
    <row r="65" spans="1:9" ht="19.5" x14ac:dyDescent="0.2">
      <c r="A65" s="120" t="s">
        <v>197</v>
      </c>
      <c r="B65" s="92" t="s">
        <v>41</v>
      </c>
      <c r="C65" s="237">
        <v>28247</v>
      </c>
      <c r="D65" s="187">
        <v>28115</v>
      </c>
      <c r="E65" s="254">
        <v>28038</v>
      </c>
      <c r="F65" s="187">
        <v>28102</v>
      </c>
      <c r="G65" s="254">
        <v>28102</v>
      </c>
      <c r="H65" s="187">
        <v>28156</v>
      </c>
      <c r="I65" s="94">
        <v>28209</v>
      </c>
    </row>
    <row r="66" spans="1:9" ht="39" x14ac:dyDescent="0.2">
      <c r="A66" s="120" t="s">
        <v>135</v>
      </c>
      <c r="B66" s="92" t="s">
        <v>41</v>
      </c>
      <c r="C66" s="237">
        <f t="shared" ref="C66:I66" si="6">C68+C69+C70+C71+C72+C74+C75+C76+C77+C78+C79+C80</f>
        <v>7.7140000000000004</v>
      </c>
      <c r="D66" s="93">
        <f>D68+D69+D70+D71+D72+D74+D75+D76+D77+D78+D79+D80</f>
        <v>7.7060000000000004</v>
      </c>
      <c r="E66" s="255">
        <f t="shared" si="6"/>
        <v>7.8330000000000002</v>
      </c>
      <c r="F66" s="255">
        <f t="shared" si="6"/>
        <v>7.9270000000000005</v>
      </c>
      <c r="G66" s="255">
        <f t="shared" si="6"/>
        <v>7.92699</v>
      </c>
      <c r="H66" s="255">
        <f t="shared" si="6"/>
        <v>8.0380400000000005</v>
      </c>
      <c r="I66" s="255">
        <f t="shared" si="6"/>
        <v>8.0960299000000013</v>
      </c>
    </row>
    <row r="67" spans="1:9" ht="19.5" x14ac:dyDescent="0.2">
      <c r="A67" s="95" t="s">
        <v>42</v>
      </c>
      <c r="B67" s="81"/>
      <c r="C67" s="85"/>
      <c r="D67" s="82"/>
      <c r="E67" s="105"/>
      <c r="F67" s="105"/>
      <c r="G67" s="83"/>
      <c r="H67" s="105"/>
      <c r="I67" s="83"/>
    </row>
    <row r="68" spans="1:9" ht="18.75" x14ac:dyDescent="0.3">
      <c r="A68" s="109" t="s">
        <v>71</v>
      </c>
      <c r="B68" s="81" t="s">
        <v>41</v>
      </c>
      <c r="C68" s="85">
        <v>0.54100000000000004</v>
      </c>
      <c r="D68" s="323">
        <v>0.49399999999999999</v>
      </c>
      <c r="E68" s="239">
        <v>0.499</v>
      </c>
      <c r="F68" s="239">
        <v>0.504</v>
      </c>
      <c r="G68" s="239">
        <f t="shared" ref="G68:I68" si="7">E68*101%</f>
        <v>0.50399000000000005</v>
      </c>
      <c r="H68" s="239">
        <f t="shared" si="7"/>
        <v>0.50904000000000005</v>
      </c>
      <c r="I68" s="239">
        <f t="shared" si="7"/>
        <v>0.50902990000000004</v>
      </c>
    </row>
    <row r="69" spans="1:9" ht="18.75" x14ac:dyDescent="0.2">
      <c r="A69" s="96" t="s">
        <v>91</v>
      </c>
      <c r="B69" s="81" t="s">
        <v>41</v>
      </c>
      <c r="C69" s="85">
        <v>6.7000000000000004E-2</v>
      </c>
      <c r="D69" s="323">
        <v>6.7000000000000004E-2</v>
      </c>
      <c r="E69" s="239">
        <v>6.4000000000000001E-2</v>
      </c>
      <c r="F69" s="239">
        <v>6.4000000000000001E-2</v>
      </c>
      <c r="G69" s="239">
        <v>6.4000000000000001E-2</v>
      </c>
      <c r="H69" s="239">
        <v>6.4000000000000001E-2</v>
      </c>
      <c r="I69" s="239">
        <v>6.4000000000000001E-2</v>
      </c>
    </row>
    <row r="70" spans="1:9" ht="18.75" x14ac:dyDescent="0.3">
      <c r="A70" s="110" t="s">
        <v>79</v>
      </c>
      <c r="B70" s="81" t="s">
        <v>41</v>
      </c>
      <c r="C70" s="85">
        <v>0.67100000000000004</v>
      </c>
      <c r="D70" s="323">
        <v>0.624</v>
      </c>
      <c r="E70" s="239">
        <v>0.67100000000000004</v>
      </c>
      <c r="F70" s="239">
        <v>0.67100000000000004</v>
      </c>
      <c r="G70" s="239">
        <v>0.67100000000000004</v>
      </c>
      <c r="H70" s="239">
        <v>0.67100000000000004</v>
      </c>
      <c r="I70" s="239">
        <v>0.67100000000000004</v>
      </c>
    </row>
    <row r="71" spans="1:9" ht="18.75" x14ac:dyDescent="0.3">
      <c r="A71" s="110" t="s">
        <v>80</v>
      </c>
      <c r="B71" s="81" t="s">
        <v>41</v>
      </c>
      <c r="C71" s="85">
        <v>3.3000000000000002E-2</v>
      </c>
      <c r="D71" s="323">
        <v>3.3000000000000002E-2</v>
      </c>
      <c r="E71" s="239">
        <v>3.5999999999999997E-2</v>
      </c>
      <c r="F71" s="239">
        <v>3.5999999999999997E-2</v>
      </c>
      <c r="G71" s="239">
        <v>3.5999999999999997E-2</v>
      </c>
      <c r="H71" s="239">
        <v>3.5999999999999997E-2</v>
      </c>
      <c r="I71" s="239">
        <v>3.5999999999999997E-2</v>
      </c>
    </row>
    <row r="72" spans="1:9" ht="18.75" x14ac:dyDescent="0.3">
      <c r="A72" s="110" t="s">
        <v>81</v>
      </c>
      <c r="B72" s="81" t="s">
        <v>41</v>
      </c>
      <c r="C72" s="85">
        <v>0.108</v>
      </c>
      <c r="D72" s="323">
        <v>0.122</v>
      </c>
      <c r="E72" s="239">
        <v>0.122</v>
      </c>
      <c r="F72" s="239">
        <v>0.122</v>
      </c>
      <c r="G72" s="239">
        <v>0.122</v>
      </c>
      <c r="H72" s="239">
        <v>0.122</v>
      </c>
      <c r="I72" s="239">
        <v>0.122</v>
      </c>
    </row>
    <row r="73" spans="1:9" ht="18.75" x14ac:dyDescent="0.3">
      <c r="A73" s="110" t="s">
        <v>31</v>
      </c>
      <c r="B73" s="81" t="s">
        <v>41</v>
      </c>
      <c r="C73" s="85">
        <v>0</v>
      </c>
      <c r="D73" s="323">
        <v>0</v>
      </c>
      <c r="E73" s="256">
        <v>0</v>
      </c>
      <c r="F73" s="256">
        <v>0</v>
      </c>
      <c r="G73" s="256">
        <v>0</v>
      </c>
      <c r="H73" s="256">
        <v>0</v>
      </c>
      <c r="I73" s="256">
        <v>0</v>
      </c>
    </row>
    <row r="74" spans="1:9" ht="56.25" x14ac:dyDescent="0.2">
      <c r="A74" s="97" t="s">
        <v>4</v>
      </c>
      <c r="B74" s="81" t="s">
        <v>41</v>
      </c>
      <c r="C74" s="85">
        <v>0.216</v>
      </c>
      <c r="D74" s="323">
        <v>0.32100000000000001</v>
      </c>
      <c r="E74" s="239">
        <v>0.35599999999999998</v>
      </c>
      <c r="F74" s="239">
        <v>0.41099999999999998</v>
      </c>
      <c r="G74" s="239">
        <v>0.41099999999999998</v>
      </c>
      <c r="H74" s="239">
        <v>0.42299999999999999</v>
      </c>
      <c r="I74" s="239">
        <v>0.432</v>
      </c>
    </row>
    <row r="75" spans="1:9" ht="18.75" x14ac:dyDescent="0.3">
      <c r="A75" s="110" t="s">
        <v>82</v>
      </c>
      <c r="B75" s="81" t="s">
        <v>41</v>
      </c>
      <c r="C75" s="85">
        <v>0.13</v>
      </c>
      <c r="D75" s="323">
        <v>0.10299999999999999</v>
      </c>
      <c r="E75" s="239">
        <v>0.123</v>
      </c>
      <c r="F75" s="239">
        <v>0.123</v>
      </c>
      <c r="G75" s="239">
        <v>0.123</v>
      </c>
      <c r="H75" s="239">
        <v>0.123</v>
      </c>
      <c r="I75" s="239">
        <v>0.123</v>
      </c>
    </row>
    <row r="76" spans="1:9" ht="37.5" x14ac:dyDescent="0.2">
      <c r="A76" s="97" t="s">
        <v>78</v>
      </c>
      <c r="B76" s="81" t="s">
        <v>41</v>
      </c>
      <c r="C76" s="85">
        <v>0.40200000000000002</v>
      </c>
      <c r="D76" s="323">
        <v>0.51100000000000001</v>
      </c>
      <c r="E76" s="239">
        <v>0.51100000000000001</v>
      </c>
      <c r="F76" s="239">
        <v>0.51200000000000001</v>
      </c>
      <c r="G76" s="239">
        <v>0.51200000000000001</v>
      </c>
      <c r="H76" s="239">
        <v>0.51200000000000001</v>
      </c>
      <c r="I76" s="239">
        <v>0.51200000000000001</v>
      </c>
    </row>
    <row r="77" spans="1:9" ht="18.75" x14ac:dyDescent="0.3">
      <c r="A77" s="110" t="s">
        <v>83</v>
      </c>
      <c r="B77" s="81" t="s">
        <v>41</v>
      </c>
      <c r="C77" s="85">
        <v>1.556</v>
      </c>
      <c r="D77" s="324">
        <v>1.5820000000000001</v>
      </c>
      <c r="E77" s="239">
        <v>1.589</v>
      </c>
      <c r="F77" s="239">
        <v>1.593</v>
      </c>
      <c r="G77" s="239">
        <v>1.593</v>
      </c>
      <c r="H77" s="239">
        <v>1.597</v>
      </c>
      <c r="I77" s="239">
        <v>1.597</v>
      </c>
    </row>
    <row r="78" spans="1:9" ht="18.75" x14ac:dyDescent="0.3">
      <c r="A78" s="110" t="s">
        <v>84</v>
      </c>
      <c r="B78" s="81" t="s">
        <v>41</v>
      </c>
      <c r="C78" s="85">
        <v>1.405</v>
      </c>
      <c r="D78" s="324">
        <v>1.0780000000000001</v>
      </c>
      <c r="E78" s="239">
        <v>1.0900000000000001</v>
      </c>
      <c r="F78" s="239">
        <v>1.103</v>
      </c>
      <c r="G78" s="239">
        <v>1.103</v>
      </c>
      <c r="H78" s="239">
        <v>1.145</v>
      </c>
      <c r="I78" s="239">
        <v>1.163</v>
      </c>
    </row>
    <row r="79" spans="1:9" ht="37.5" x14ac:dyDescent="0.3">
      <c r="A79" s="111" t="s">
        <v>85</v>
      </c>
      <c r="B79" s="81" t="s">
        <v>41</v>
      </c>
      <c r="C79" s="85">
        <v>0.48699999999999999</v>
      </c>
      <c r="D79" s="324">
        <v>0.51</v>
      </c>
      <c r="E79" s="239">
        <v>0.53600000000000003</v>
      </c>
      <c r="F79" s="239">
        <v>0.54100000000000004</v>
      </c>
      <c r="G79" s="239">
        <v>0.54100000000000004</v>
      </c>
      <c r="H79" s="239">
        <v>0.57299999999999995</v>
      </c>
      <c r="I79" s="239">
        <v>0.59299999999999997</v>
      </c>
    </row>
    <row r="80" spans="1:9" ht="18.75" x14ac:dyDescent="0.3">
      <c r="A80" s="110" t="s">
        <v>87</v>
      </c>
      <c r="B80" s="81" t="s">
        <v>41</v>
      </c>
      <c r="C80" s="85">
        <v>2.0979999999999999</v>
      </c>
      <c r="D80" s="324">
        <v>2.2610000000000001</v>
      </c>
      <c r="E80" s="239">
        <v>2.2360000000000002</v>
      </c>
      <c r="F80" s="239">
        <v>2.2469999999999999</v>
      </c>
      <c r="G80" s="239">
        <v>2.2469999999999999</v>
      </c>
      <c r="H80" s="239">
        <v>2.2629999999999999</v>
      </c>
      <c r="I80" s="239">
        <v>2.274</v>
      </c>
    </row>
    <row r="81" spans="1:9" ht="54.75" customHeight="1" x14ac:dyDescent="0.3">
      <c r="A81" s="112" t="s">
        <v>95</v>
      </c>
      <c r="B81" s="81" t="s">
        <v>41</v>
      </c>
      <c r="C81" s="85">
        <v>1.1930000000000001</v>
      </c>
      <c r="D81" s="82">
        <f>D83+D84+D85+D86</f>
        <v>1.1719999999999999</v>
      </c>
      <c r="E81" s="239">
        <f>E83+E84+E85+E86</f>
        <v>1.179</v>
      </c>
      <c r="F81" s="82">
        <f t="shared" ref="F81:I81" si="8">F83+F84+F85+F86</f>
        <v>1.1830000000000001</v>
      </c>
      <c r="G81" s="239">
        <f t="shared" si="8"/>
        <v>1.1830000000000001</v>
      </c>
      <c r="H81" s="82">
        <f t="shared" si="8"/>
        <v>1.1919999999999999</v>
      </c>
      <c r="I81" s="239">
        <f t="shared" si="8"/>
        <v>1.196</v>
      </c>
    </row>
    <row r="82" spans="1:9" ht="18.75" x14ac:dyDescent="0.3">
      <c r="A82" s="113" t="s">
        <v>86</v>
      </c>
      <c r="B82" s="81"/>
      <c r="C82" s="85"/>
      <c r="D82" s="82"/>
      <c r="E82" s="82"/>
      <c r="F82" s="82"/>
      <c r="G82" s="83"/>
      <c r="H82" s="82"/>
      <c r="I82" s="83"/>
    </row>
    <row r="83" spans="1:9" ht="18.75" x14ac:dyDescent="0.3">
      <c r="A83" s="114" t="s">
        <v>83</v>
      </c>
      <c r="B83" s="81" t="s">
        <v>41</v>
      </c>
      <c r="C83" s="258">
        <v>0.42599999999999999</v>
      </c>
      <c r="D83" s="82">
        <v>0.42499999999999999</v>
      </c>
      <c r="E83" s="239">
        <v>0.42699999999999999</v>
      </c>
      <c r="F83" s="82">
        <v>0.42799999999999999</v>
      </c>
      <c r="G83" s="239">
        <v>0.42799999999999999</v>
      </c>
      <c r="H83" s="82">
        <v>0.43099999999999999</v>
      </c>
      <c r="I83" s="239">
        <v>0.435</v>
      </c>
    </row>
    <row r="84" spans="1:9" ht="18.75" x14ac:dyDescent="0.3">
      <c r="A84" s="80" t="s">
        <v>88</v>
      </c>
      <c r="B84" s="81" t="s">
        <v>41</v>
      </c>
      <c r="C84" s="258">
        <v>0.436</v>
      </c>
      <c r="D84" s="82">
        <v>0.41399999999999998</v>
      </c>
      <c r="E84" s="239">
        <v>0.41399999999999998</v>
      </c>
      <c r="F84" s="82">
        <v>0.41599999999999998</v>
      </c>
      <c r="G84" s="239">
        <v>0.41599999999999998</v>
      </c>
      <c r="H84" s="82">
        <v>0.42299999999999999</v>
      </c>
      <c r="I84" s="239">
        <v>0.42299999999999999</v>
      </c>
    </row>
    <row r="85" spans="1:9" ht="18.75" x14ac:dyDescent="0.3">
      <c r="A85" s="80" t="s">
        <v>89</v>
      </c>
      <c r="B85" s="81" t="s">
        <v>41</v>
      </c>
      <c r="C85" s="258">
        <v>2.8000000000000001E-2</v>
      </c>
      <c r="D85" s="82">
        <v>2.8000000000000001E-2</v>
      </c>
      <c r="E85" s="239">
        <v>2.9000000000000001E-2</v>
      </c>
      <c r="F85" s="82">
        <v>2.9000000000000001E-2</v>
      </c>
      <c r="G85" s="239">
        <v>2.9000000000000001E-2</v>
      </c>
      <c r="H85" s="82">
        <v>2.9000000000000001E-2</v>
      </c>
      <c r="I85" s="239">
        <v>2.9000000000000001E-2</v>
      </c>
    </row>
    <row r="86" spans="1:9" ht="18.75" x14ac:dyDescent="0.3">
      <c r="A86" s="80" t="s">
        <v>90</v>
      </c>
      <c r="B86" s="81" t="s">
        <v>40</v>
      </c>
      <c r="C86" s="259">
        <v>0.30299999999999999</v>
      </c>
      <c r="D86" s="82">
        <v>0.30499999999999999</v>
      </c>
      <c r="E86" s="239">
        <v>0.309</v>
      </c>
      <c r="F86" s="239">
        <v>0.31</v>
      </c>
      <c r="G86" s="239">
        <v>0.31</v>
      </c>
      <c r="H86" s="82">
        <v>0.309</v>
      </c>
      <c r="I86" s="239">
        <v>0.309</v>
      </c>
    </row>
    <row r="87" spans="1:9" ht="56.25" x14ac:dyDescent="0.3">
      <c r="A87" s="115" t="s">
        <v>134</v>
      </c>
      <c r="B87" s="81" t="s">
        <v>41</v>
      </c>
      <c r="C87" s="244">
        <f t="shared" ref="C87:E87" si="9">C89+C90+C91+C92+C93+C94+C95+C96+C97</f>
        <v>1.8220000000000001</v>
      </c>
      <c r="D87" s="239">
        <f t="shared" si="9"/>
        <v>1.87</v>
      </c>
      <c r="E87" s="239">
        <f t="shared" si="9"/>
        <v>1.9650000000000001</v>
      </c>
      <c r="F87" s="239">
        <f>F89+F90+F91+F92+F93+F94+F95+F96+F97</f>
        <v>1.974</v>
      </c>
      <c r="G87" s="239">
        <f t="shared" ref="G87:I87" si="10">G89+G90+G91+G92+G93+G94+G95+G96+G97</f>
        <v>1.974</v>
      </c>
      <c r="H87" s="239">
        <f t="shared" si="10"/>
        <v>1.9950000000000001</v>
      </c>
      <c r="I87" s="239">
        <f t="shared" si="10"/>
        <v>2.0129999999999999</v>
      </c>
    </row>
    <row r="88" spans="1:9" ht="19.5" x14ac:dyDescent="0.2">
      <c r="A88" s="95" t="s">
        <v>42</v>
      </c>
      <c r="B88" s="81"/>
      <c r="C88" s="85"/>
      <c r="D88" s="82"/>
      <c r="E88" s="82"/>
      <c r="F88" s="82"/>
      <c r="G88" s="83"/>
      <c r="H88" s="82"/>
      <c r="I88" s="83"/>
    </row>
    <row r="89" spans="1:9" ht="18.75" x14ac:dyDescent="0.3">
      <c r="A89" s="116" t="s">
        <v>71</v>
      </c>
      <c r="B89" s="81" t="s">
        <v>41</v>
      </c>
      <c r="C89" s="85">
        <v>0.16500000000000001</v>
      </c>
      <c r="D89" s="239">
        <v>0.13500000000000001</v>
      </c>
      <c r="E89" s="239">
        <v>0.14799999999999999</v>
      </c>
      <c r="F89" s="239">
        <v>0.152</v>
      </c>
      <c r="G89" s="239">
        <v>0.152</v>
      </c>
      <c r="H89" s="239">
        <v>0.161</v>
      </c>
      <c r="I89" s="239">
        <v>0.16900000000000001</v>
      </c>
    </row>
    <row r="90" spans="1:9" ht="18.75" x14ac:dyDescent="0.2">
      <c r="A90" s="117" t="s">
        <v>91</v>
      </c>
      <c r="B90" s="81" t="s">
        <v>40</v>
      </c>
      <c r="C90" s="85">
        <v>1.4E-2</v>
      </c>
      <c r="D90" s="82">
        <v>1.4E-2</v>
      </c>
      <c r="E90" s="239">
        <v>1.4E-2</v>
      </c>
      <c r="F90" s="239">
        <v>1.4E-2</v>
      </c>
      <c r="G90" s="239">
        <v>1.4E-2</v>
      </c>
      <c r="H90" s="239">
        <v>1.4E-2</v>
      </c>
      <c r="I90" s="239">
        <v>1.4E-2</v>
      </c>
    </row>
    <row r="91" spans="1:9" ht="18.75" x14ac:dyDescent="0.3">
      <c r="A91" s="118" t="s">
        <v>79</v>
      </c>
      <c r="B91" s="81" t="s">
        <v>41</v>
      </c>
      <c r="C91" s="85">
        <v>1.2999999999999999E-2</v>
      </c>
      <c r="D91" s="82">
        <v>1.2999999999999999E-2</v>
      </c>
      <c r="E91" s="239">
        <v>1.7999999999999999E-2</v>
      </c>
      <c r="F91" s="239">
        <v>1.7999999999999999E-2</v>
      </c>
      <c r="G91" s="239">
        <v>1.7999999999999999E-2</v>
      </c>
      <c r="H91" s="239">
        <v>1.7999999999999999E-2</v>
      </c>
      <c r="I91" s="239">
        <v>1.7999999999999999E-2</v>
      </c>
    </row>
    <row r="92" spans="1:9" ht="18.75" x14ac:dyDescent="0.3">
      <c r="A92" s="118" t="s">
        <v>80</v>
      </c>
      <c r="B92" s="81" t="s">
        <v>41</v>
      </c>
      <c r="C92" s="85">
        <v>3.3000000000000002E-2</v>
      </c>
      <c r="D92" s="82">
        <v>3.4000000000000002E-2</v>
      </c>
      <c r="E92" s="239">
        <v>3.7999999999999999E-2</v>
      </c>
      <c r="F92" s="239">
        <v>3.7999999999999999E-2</v>
      </c>
      <c r="G92" s="239">
        <v>3.7999999999999999E-2</v>
      </c>
      <c r="H92" s="239">
        <v>3.7999999999999999E-2</v>
      </c>
      <c r="I92" s="239">
        <v>3.7999999999999999E-2</v>
      </c>
    </row>
    <row r="93" spans="1:9" ht="24" customHeight="1" x14ac:dyDescent="0.2">
      <c r="A93" s="98" t="s">
        <v>81</v>
      </c>
      <c r="B93" s="81" t="s">
        <v>41</v>
      </c>
      <c r="C93" s="85">
        <v>0.108</v>
      </c>
      <c r="D93" s="82">
        <v>0.13100000000000001</v>
      </c>
      <c r="E93" s="239">
        <v>0.13100000000000001</v>
      </c>
      <c r="F93" s="239">
        <v>0.13100000000000001</v>
      </c>
      <c r="G93" s="239">
        <v>0.13100000000000001</v>
      </c>
      <c r="H93" s="239">
        <v>0.13100000000000001</v>
      </c>
      <c r="I93" s="239">
        <v>0.13100000000000001</v>
      </c>
    </row>
    <row r="94" spans="1:9" ht="18.75" x14ac:dyDescent="0.3">
      <c r="A94" s="118" t="s">
        <v>31</v>
      </c>
      <c r="B94" s="81" t="s">
        <v>40</v>
      </c>
      <c r="C94" s="85">
        <v>0.01</v>
      </c>
      <c r="D94" s="82">
        <v>0.02</v>
      </c>
      <c r="E94" s="256">
        <v>0.02</v>
      </c>
      <c r="F94" s="239">
        <v>0.02</v>
      </c>
      <c r="G94" s="239">
        <v>0.02</v>
      </c>
      <c r="H94" s="239">
        <v>0.02</v>
      </c>
      <c r="I94" s="239">
        <v>0.02</v>
      </c>
    </row>
    <row r="95" spans="1:9" ht="18.75" x14ac:dyDescent="0.2">
      <c r="A95" s="119" t="s">
        <v>35</v>
      </c>
      <c r="B95" s="81" t="s">
        <v>40</v>
      </c>
      <c r="C95" s="85">
        <v>0</v>
      </c>
      <c r="D95" s="82">
        <v>0</v>
      </c>
      <c r="E95" s="256">
        <v>0</v>
      </c>
      <c r="F95" s="256">
        <v>0</v>
      </c>
      <c r="G95" s="256">
        <v>0</v>
      </c>
      <c r="H95" s="256">
        <v>0</v>
      </c>
      <c r="I95" s="256">
        <v>0</v>
      </c>
    </row>
    <row r="96" spans="1:9" ht="18.75" x14ac:dyDescent="0.3">
      <c r="A96" s="118" t="s">
        <v>82</v>
      </c>
      <c r="B96" s="81" t="s">
        <v>40</v>
      </c>
      <c r="C96" s="85">
        <v>0</v>
      </c>
      <c r="D96" s="82">
        <v>0</v>
      </c>
      <c r="E96" s="256">
        <v>0</v>
      </c>
      <c r="F96" s="256">
        <v>0</v>
      </c>
      <c r="G96" s="256">
        <v>0</v>
      </c>
      <c r="H96" s="256">
        <v>0</v>
      </c>
      <c r="I96" s="256">
        <v>0</v>
      </c>
    </row>
    <row r="97" spans="1:9" ht="18.75" x14ac:dyDescent="0.3">
      <c r="A97" s="118" t="s">
        <v>87</v>
      </c>
      <c r="B97" s="81" t="s">
        <v>40</v>
      </c>
      <c r="C97" s="85">
        <v>1.4790000000000001</v>
      </c>
      <c r="D97" s="82">
        <v>1.5229999999999999</v>
      </c>
      <c r="E97" s="239">
        <v>1.5960000000000001</v>
      </c>
      <c r="F97" s="239">
        <v>1.601</v>
      </c>
      <c r="G97" s="239">
        <v>1.601</v>
      </c>
      <c r="H97" s="239">
        <v>1.613</v>
      </c>
      <c r="I97" s="239">
        <v>1.623</v>
      </c>
    </row>
    <row r="98" spans="1:9" ht="39" x14ac:dyDescent="0.2">
      <c r="A98" s="99" t="s">
        <v>204</v>
      </c>
      <c r="B98" s="81" t="s">
        <v>23</v>
      </c>
      <c r="C98" s="85">
        <v>2.8</v>
      </c>
      <c r="D98" s="82">
        <v>1.82</v>
      </c>
      <c r="E98" s="87">
        <v>2.7</v>
      </c>
      <c r="F98" s="82">
        <v>2.6</v>
      </c>
      <c r="G98" s="87">
        <v>2.6</v>
      </c>
      <c r="H98" s="82">
        <v>2.2999999999999998</v>
      </c>
      <c r="I98" s="87">
        <v>2.1</v>
      </c>
    </row>
    <row r="99" spans="1:9" ht="58.5" x14ac:dyDescent="0.2">
      <c r="A99" s="95" t="s">
        <v>138</v>
      </c>
      <c r="B99" s="81" t="s">
        <v>24</v>
      </c>
      <c r="C99" s="85">
        <f t="shared" ref="C99" si="11">C121/C66/12*1000</f>
        <v>15512.056002074152</v>
      </c>
      <c r="D99" s="82">
        <v>16520.099999999999</v>
      </c>
      <c r="E99" s="82">
        <f>E121/E66/12*1000</f>
        <v>18453.97676496872</v>
      </c>
      <c r="F99" s="82">
        <v>19693.96</v>
      </c>
      <c r="G99" s="83">
        <v>19693.96</v>
      </c>
      <c r="H99" s="82">
        <v>20392.990000000002</v>
      </c>
      <c r="I99" s="83">
        <v>20854.3</v>
      </c>
    </row>
    <row r="100" spans="1:9" ht="19.5" x14ac:dyDescent="0.2">
      <c r="A100" s="95" t="s">
        <v>42</v>
      </c>
      <c r="B100" s="81"/>
      <c r="C100" s="85"/>
      <c r="D100" s="82"/>
      <c r="E100" s="105"/>
      <c r="F100" s="105"/>
      <c r="G100" s="83"/>
      <c r="H100" s="105"/>
      <c r="I100" s="83"/>
    </row>
    <row r="101" spans="1:9" ht="18.75" x14ac:dyDescent="0.3">
      <c r="A101" s="109" t="s">
        <v>71</v>
      </c>
      <c r="B101" s="81" t="s">
        <v>24</v>
      </c>
      <c r="C101" s="85">
        <v>10389.4</v>
      </c>
      <c r="D101" s="325">
        <v>10148.1</v>
      </c>
      <c r="E101" s="83">
        <f>'[1]Приложение 2'!AH31</f>
        <v>12528.398510242087</v>
      </c>
      <c r="F101" s="82">
        <f>E101*108%</f>
        <v>13530.670391061454</v>
      </c>
      <c r="G101" s="83">
        <f>F101</f>
        <v>13530.670391061454</v>
      </c>
      <c r="H101" s="82">
        <f>G101*105%</f>
        <v>14207.203910614528</v>
      </c>
      <c r="I101" s="83">
        <f>H101*103%</f>
        <v>14633.420027932963</v>
      </c>
    </row>
    <row r="102" spans="1:9" ht="18.75" x14ac:dyDescent="0.2">
      <c r="A102" s="97" t="s">
        <v>91</v>
      </c>
      <c r="B102" s="81" t="s">
        <v>24</v>
      </c>
      <c r="C102" s="85">
        <v>15677</v>
      </c>
      <c r="D102" s="325">
        <v>19655.5</v>
      </c>
      <c r="E102" s="83">
        <v>17500</v>
      </c>
      <c r="F102" s="82">
        <f t="shared" ref="F102:F125" si="12">E102*108%</f>
        <v>18900</v>
      </c>
      <c r="G102" s="83">
        <f t="shared" ref="G102:G125" si="13">F102</f>
        <v>18900</v>
      </c>
      <c r="H102" s="82">
        <f t="shared" ref="H102:H125" si="14">G102*105%</f>
        <v>19845</v>
      </c>
      <c r="I102" s="83">
        <f t="shared" ref="I102:I125" si="15">H102*103%</f>
        <v>20440.350000000002</v>
      </c>
    </row>
    <row r="103" spans="1:9" ht="18.75" x14ac:dyDescent="0.3">
      <c r="A103" s="110" t="s">
        <v>79</v>
      </c>
      <c r="B103" s="81" t="s">
        <v>24</v>
      </c>
      <c r="C103" s="85">
        <v>23291.599999999999</v>
      </c>
      <c r="D103" s="325">
        <v>20328.400000000001</v>
      </c>
      <c r="E103" s="83">
        <f>D103*105%</f>
        <v>21344.820000000003</v>
      </c>
      <c r="F103" s="82">
        <f t="shared" si="12"/>
        <v>23052.405600000006</v>
      </c>
      <c r="G103" s="83">
        <f t="shared" si="13"/>
        <v>23052.405600000006</v>
      </c>
      <c r="H103" s="82">
        <f t="shared" si="14"/>
        <v>24205.025880000008</v>
      </c>
      <c r="I103" s="83">
        <f t="shared" si="15"/>
        <v>24931.17665640001</v>
      </c>
    </row>
    <row r="104" spans="1:9" ht="18.75" x14ac:dyDescent="0.3">
      <c r="A104" s="110" t="s">
        <v>80</v>
      </c>
      <c r="B104" s="81" t="s">
        <v>24</v>
      </c>
      <c r="C104" s="85">
        <v>8311.6</v>
      </c>
      <c r="D104" s="326">
        <v>13523.81</v>
      </c>
      <c r="E104" s="83">
        <f>D104*105%</f>
        <v>14200.0005</v>
      </c>
      <c r="F104" s="82">
        <f t="shared" si="12"/>
        <v>15336.000540000001</v>
      </c>
      <c r="G104" s="83">
        <f t="shared" si="13"/>
        <v>15336.000540000001</v>
      </c>
      <c r="H104" s="82">
        <f t="shared" si="14"/>
        <v>16102.800567000002</v>
      </c>
      <c r="I104" s="83">
        <f t="shared" si="15"/>
        <v>16585.884584010004</v>
      </c>
    </row>
    <row r="105" spans="1:9" ht="18.75" x14ac:dyDescent="0.3">
      <c r="A105" s="110" t="s">
        <v>81</v>
      </c>
      <c r="B105" s="81" t="s">
        <v>24</v>
      </c>
      <c r="C105" s="85">
        <v>12431</v>
      </c>
      <c r="D105" s="326">
        <v>9676.23</v>
      </c>
      <c r="E105" s="83">
        <v>14093.7</v>
      </c>
      <c r="F105" s="82">
        <f t="shared" si="12"/>
        <v>15221.196000000002</v>
      </c>
      <c r="G105" s="83">
        <f t="shared" si="13"/>
        <v>15221.196000000002</v>
      </c>
      <c r="H105" s="82">
        <f t="shared" si="14"/>
        <v>15982.255800000003</v>
      </c>
      <c r="I105" s="83">
        <f t="shared" si="15"/>
        <v>16461.723474000002</v>
      </c>
    </row>
    <row r="106" spans="1:9" ht="18.75" x14ac:dyDescent="0.3">
      <c r="A106" s="110" t="s">
        <v>31</v>
      </c>
      <c r="B106" s="81" t="s">
        <v>24</v>
      </c>
      <c r="C106" s="85">
        <v>0</v>
      </c>
      <c r="D106" s="324">
        <v>0</v>
      </c>
      <c r="E106" s="256">
        <v>0</v>
      </c>
      <c r="F106" s="82">
        <f t="shared" si="12"/>
        <v>0</v>
      </c>
      <c r="G106" s="83">
        <f t="shared" si="13"/>
        <v>0</v>
      </c>
      <c r="H106" s="82">
        <f t="shared" si="14"/>
        <v>0</v>
      </c>
      <c r="I106" s="83">
        <f t="shared" si="15"/>
        <v>0</v>
      </c>
    </row>
    <row r="107" spans="1:9" ht="56.25" x14ac:dyDescent="0.2">
      <c r="A107" s="119" t="s">
        <v>4</v>
      </c>
      <c r="B107" s="81" t="s">
        <v>24</v>
      </c>
      <c r="C107" s="85">
        <v>10367</v>
      </c>
      <c r="D107" s="327">
        <v>11296.4</v>
      </c>
      <c r="E107" s="83">
        <f>D107*105%</f>
        <v>11861.22</v>
      </c>
      <c r="F107" s="82">
        <f t="shared" si="12"/>
        <v>12810.1176</v>
      </c>
      <c r="G107" s="83">
        <f t="shared" si="13"/>
        <v>12810.1176</v>
      </c>
      <c r="H107" s="82">
        <f t="shared" si="14"/>
        <v>13450.62348</v>
      </c>
      <c r="I107" s="83">
        <f t="shared" si="15"/>
        <v>13854.1421844</v>
      </c>
    </row>
    <row r="108" spans="1:9" ht="18.75" x14ac:dyDescent="0.3">
      <c r="A108" s="110" t="s">
        <v>82</v>
      </c>
      <c r="B108" s="81" t="s">
        <v>24</v>
      </c>
      <c r="C108" s="85">
        <v>21806.9</v>
      </c>
      <c r="D108" s="327">
        <v>19320.400000000001</v>
      </c>
      <c r="E108" s="83">
        <f>D108*105%</f>
        <v>20286.420000000002</v>
      </c>
      <c r="F108" s="82">
        <f t="shared" si="12"/>
        <v>21909.333600000002</v>
      </c>
      <c r="G108" s="83">
        <f t="shared" si="13"/>
        <v>21909.333600000002</v>
      </c>
      <c r="H108" s="82">
        <f t="shared" si="14"/>
        <v>23004.800280000003</v>
      </c>
      <c r="I108" s="83">
        <f t="shared" si="15"/>
        <v>23694.944288400005</v>
      </c>
    </row>
    <row r="109" spans="1:9" ht="37.5" x14ac:dyDescent="0.2">
      <c r="A109" s="97" t="s">
        <v>78</v>
      </c>
      <c r="B109" s="81" t="s">
        <v>24</v>
      </c>
      <c r="C109" s="85">
        <v>20380</v>
      </c>
      <c r="D109" s="323">
        <v>36248</v>
      </c>
      <c r="E109" s="83">
        <v>21945.8</v>
      </c>
      <c r="F109" s="82">
        <f t="shared" si="12"/>
        <v>23701.464</v>
      </c>
      <c r="G109" s="83">
        <f t="shared" si="13"/>
        <v>23701.464</v>
      </c>
      <c r="H109" s="82">
        <f t="shared" si="14"/>
        <v>24886.537200000002</v>
      </c>
      <c r="I109" s="83">
        <f t="shared" si="15"/>
        <v>25633.133316000003</v>
      </c>
    </row>
    <row r="110" spans="1:9" ht="18.75" x14ac:dyDescent="0.3">
      <c r="A110" s="110" t="s">
        <v>83</v>
      </c>
      <c r="B110" s="81" t="s">
        <v>24</v>
      </c>
      <c r="C110" s="85">
        <v>16259</v>
      </c>
      <c r="D110" s="325">
        <v>18380</v>
      </c>
      <c r="E110" s="83">
        <f>D110*105%</f>
        <v>19299</v>
      </c>
      <c r="F110" s="82">
        <f t="shared" si="12"/>
        <v>20842.920000000002</v>
      </c>
      <c r="G110" s="83">
        <f t="shared" si="13"/>
        <v>20842.920000000002</v>
      </c>
      <c r="H110" s="82">
        <f t="shared" si="14"/>
        <v>21885.066000000003</v>
      </c>
      <c r="I110" s="83">
        <f t="shared" si="15"/>
        <v>22541.617980000003</v>
      </c>
    </row>
    <row r="111" spans="1:9" ht="18.75" x14ac:dyDescent="0.3">
      <c r="A111" s="110" t="s">
        <v>84</v>
      </c>
      <c r="B111" s="81" t="s">
        <v>24</v>
      </c>
      <c r="C111" s="85">
        <v>15103.4</v>
      </c>
      <c r="D111" s="327">
        <v>18963</v>
      </c>
      <c r="E111" s="83">
        <f>D111*105%</f>
        <v>19911.150000000001</v>
      </c>
      <c r="F111" s="82">
        <f t="shared" si="12"/>
        <v>21504.042000000001</v>
      </c>
      <c r="G111" s="83">
        <f t="shared" si="13"/>
        <v>21504.042000000001</v>
      </c>
      <c r="H111" s="82">
        <f t="shared" si="14"/>
        <v>22579.244100000004</v>
      </c>
      <c r="I111" s="83">
        <f t="shared" si="15"/>
        <v>23256.621423000004</v>
      </c>
    </row>
    <row r="112" spans="1:9" ht="37.5" x14ac:dyDescent="0.3">
      <c r="A112" s="111" t="s">
        <v>85</v>
      </c>
      <c r="B112" s="81" t="s">
        <v>24</v>
      </c>
      <c r="C112" s="85">
        <v>8902</v>
      </c>
      <c r="D112" s="328">
        <v>15457.8</v>
      </c>
      <c r="E112" s="83">
        <f>D112*105%</f>
        <v>16230.69</v>
      </c>
      <c r="F112" s="82">
        <f t="shared" si="12"/>
        <v>17529.145200000003</v>
      </c>
      <c r="G112" s="83">
        <f t="shared" si="13"/>
        <v>17529.145200000003</v>
      </c>
      <c r="H112" s="82">
        <f t="shared" si="14"/>
        <v>18405.602460000002</v>
      </c>
      <c r="I112" s="83">
        <f t="shared" si="15"/>
        <v>18957.770533800001</v>
      </c>
    </row>
    <row r="113" spans="1:14" ht="18.75" x14ac:dyDescent="0.3">
      <c r="A113" s="110" t="s">
        <v>87</v>
      </c>
      <c r="B113" s="81" t="s">
        <v>24</v>
      </c>
      <c r="C113" s="85">
        <v>15921</v>
      </c>
      <c r="D113" s="328">
        <v>11117.65</v>
      </c>
      <c r="E113" s="83">
        <f>D113*105%</f>
        <v>11673.532499999999</v>
      </c>
      <c r="F113" s="82">
        <f t="shared" si="12"/>
        <v>12607.4151</v>
      </c>
      <c r="G113" s="83">
        <f t="shared" si="13"/>
        <v>12607.4151</v>
      </c>
      <c r="H113" s="82">
        <f t="shared" si="14"/>
        <v>13237.785855</v>
      </c>
      <c r="I113" s="83">
        <f t="shared" si="15"/>
        <v>13634.919430650001</v>
      </c>
    </row>
    <row r="114" spans="1:14" ht="58.9" customHeight="1" x14ac:dyDescent="0.3">
      <c r="A114" s="112" t="s">
        <v>250</v>
      </c>
      <c r="B114" s="81" t="s">
        <v>24</v>
      </c>
      <c r="C114" s="85">
        <v>11871.78</v>
      </c>
      <c r="D114" s="82">
        <f>(D116*D83*1000+D84*1000*D117+D118*D85*1000+D86*1000*D119)/(D83*1000+D84*1000+D85*1000+D86*1000)</f>
        <v>13657.411689419796</v>
      </c>
      <c r="E114" s="82">
        <f>(E116*E83*1000+E84*1000*E117+E118*E85*1000+E86*1000*E119)/(E83*1000+E84*1000+E85*1000+E86*1000)</f>
        <v>14357.899580152673</v>
      </c>
      <c r="F114" s="82">
        <f t="shared" si="12"/>
        <v>15506.531546564887</v>
      </c>
      <c r="G114" s="83">
        <f t="shared" si="13"/>
        <v>15506.531546564887</v>
      </c>
      <c r="H114" s="82">
        <f t="shared" si="14"/>
        <v>16281.858123893133</v>
      </c>
      <c r="I114" s="83">
        <f t="shared" si="15"/>
        <v>16770.313867609926</v>
      </c>
    </row>
    <row r="115" spans="1:14" ht="18.75" x14ac:dyDescent="0.3">
      <c r="A115" s="113" t="s">
        <v>249</v>
      </c>
      <c r="B115" s="81"/>
      <c r="C115" s="85"/>
      <c r="D115" s="82"/>
      <c r="E115" s="82"/>
      <c r="F115" s="82" t="s">
        <v>269</v>
      </c>
      <c r="G115" s="83" t="str">
        <f t="shared" si="13"/>
        <v xml:space="preserve"> </v>
      </c>
      <c r="H115" s="82" t="s">
        <v>269</v>
      </c>
      <c r="I115" s="83" t="s">
        <v>269</v>
      </c>
    </row>
    <row r="116" spans="1:14" ht="18.75" x14ac:dyDescent="0.3">
      <c r="A116" s="114" t="s">
        <v>83</v>
      </c>
      <c r="B116" s="81" t="s">
        <v>24</v>
      </c>
      <c r="C116" s="85">
        <v>9600</v>
      </c>
      <c r="D116" s="82">
        <f>C116*108%</f>
        <v>10368</v>
      </c>
      <c r="E116" s="82">
        <f>D116*105%</f>
        <v>10886.4</v>
      </c>
      <c r="F116" s="82">
        <f t="shared" si="12"/>
        <v>11757.312</v>
      </c>
      <c r="G116" s="83">
        <f t="shared" si="13"/>
        <v>11757.312</v>
      </c>
      <c r="H116" s="82">
        <f t="shared" si="14"/>
        <v>12345.177600000001</v>
      </c>
      <c r="I116" s="83">
        <f t="shared" si="15"/>
        <v>12715.532928000001</v>
      </c>
    </row>
    <row r="117" spans="1:14" ht="18.75" x14ac:dyDescent="0.3">
      <c r="A117" s="80" t="s">
        <v>88</v>
      </c>
      <c r="B117" s="81" t="s">
        <v>24</v>
      </c>
      <c r="C117" s="85">
        <v>8973</v>
      </c>
      <c r="D117" s="82">
        <f>C117*130%</f>
        <v>11664.9</v>
      </c>
      <c r="E117" s="82">
        <f>D117*105%</f>
        <v>12248.145</v>
      </c>
      <c r="F117" s="82">
        <f t="shared" si="12"/>
        <v>13227.996600000002</v>
      </c>
      <c r="G117" s="83">
        <f t="shared" si="13"/>
        <v>13227.996600000002</v>
      </c>
      <c r="H117" s="82">
        <f t="shared" si="14"/>
        <v>13889.396430000003</v>
      </c>
      <c r="I117" s="83">
        <f t="shared" si="15"/>
        <v>14306.078322900003</v>
      </c>
    </row>
    <row r="118" spans="1:14" ht="18.75" x14ac:dyDescent="0.3">
      <c r="A118" s="80" t="s">
        <v>89</v>
      </c>
      <c r="B118" s="81" t="s">
        <v>24</v>
      </c>
      <c r="C118" s="85">
        <v>8560</v>
      </c>
      <c r="D118" s="82">
        <f>C118*108%</f>
        <v>9244.8000000000011</v>
      </c>
      <c r="E118" s="82">
        <f>D118*105%</f>
        <v>9707.0400000000009</v>
      </c>
      <c r="F118" s="82">
        <f t="shared" si="12"/>
        <v>10483.603200000001</v>
      </c>
      <c r="G118" s="83">
        <f t="shared" si="13"/>
        <v>10483.603200000001</v>
      </c>
      <c r="H118" s="82">
        <f t="shared" si="14"/>
        <v>11007.783360000001</v>
      </c>
      <c r="I118" s="83">
        <f t="shared" si="15"/>
        <v>11338.016860800002</v>
      </c>
    </row>
    <row r="119" spans="1:14" ht="18.75" x14ac:dyDescent="0.3">
      <c r="A119" s="80" t="s">
        <v>90</v>
      </c>
      <c r="B119" s="81" t="s">
        <v>24</v>
      </c>
      <c r="C119" s="85">
        <v>20334</v>
      </c>
      <c r="D119" s="82">
        <f>C119*105%</f>
        <v>21350.7</v>
      </c>
      <c r="E119" s="82">
        <f>D119*105%</f>
        <v>22418.235000000001</v>
      </c>
      <c r="F119" s="82">
        <f t="shared" si="12"/>
        <v>24211.693800000001</v>
      </c>
      <c r="G119" s="83">
        <f t="shared" si="13"/>
        <v>24211.693800000001</v>
      </c>
      <c r="H119" s="82">
        <f t="shared" si="14"/>
        <v>25422.278490000001</v>
      </c>
      <c r="I119" s="83">
        <f t="shared" si="15"/>
        <v>26184.9468447</v>
      </c>
    </row>
    <row r="120" spans="1:14" ht="60" customHeight="1" x14ac:dyDescent="0.2">
      <c r="A120" s="133" t="s">
        <v>131</v>
      </c>
      <c r="B120" s="81" t="s">
        <v>24</v>
      </c>
      <c r="C120" s="260">
        <f>C123/C87/12*10000</f>
        <v>6314.0321990486636</v>
      </c>
      <c r="D120" s="257">
        <f>D123/D87/12*10000</f>
        <v>12403.74331550802</v>
      </c>
      <c r="E120" s="257">
        <f>E123/E87/12*10000</f>
        <v>12076.335877862593</v>
      </c>
      <c r="F120" s="82">
        <f t="shared" si="12"/>
        <v>13042.442748091602</v>
      </c>
      <c r="G120" s="83">
        <f t="shared" si="13"/>
        <v>13042.442748091602</v>
      </c>
      <c r="H120" s="82">
        <f t="shared" si="14"/>
        <v>13694.564885496182</v>
      </c>
      <c r="I120" s="83">
        <f t="shared" si="15"/>
        <v>14105.401832061068</v>
      </c>
    </row>
    <row r="121" spans="1:14" ht="42.75" customHeight="1" x14ac:dyDescent="0.2">
      <c r="A121" s="135" t="s">
        <v>136</v>
      </c>
      <c r="B121" s="81"/>
      <c r="C121" s="85">
        <v>1435.92</v>
      </c>
      <c r="D121" s="82">
        <v>1527.6</v>
      </c>
      <c r="E121" s="82">
        <v>1734.6</v>
      </c>
      <c r="F121" s="82">
        <v>1758.3779999999999</v>
      </c>
      <c r="G121" s="83">
        <f t="shared" si="13"/>
        <v>1758.3779999999999</v>
      </c>
      <c r="H121" s="82">
        <v>1852.046</v>
      </c>
      <c r="I121" s="83">
        <v>1911.01</v>
      </c>
    </row>
    <row r="122" spans="1:14" ht="18.75" x14ac:dyDescent="0.2">
      <c r="A122" s="136" t="s">
        <v>42</v>
      </c>
      <c r="B122" s="81" t="s">
        <v>21</v>
      </c>
      <c r="C122" s="85"/>
      <c r="D122" s="82"/>
      <c r="E122" s="82"/>
      <c r="F122" s="82" t="s">
        <v>269</v>
      </c>
      <c r="G122" s="83" t="str">
        <f t="shared" si="13"/>
        <v xml:space="preserve"> </v>
      </c>
      <c r="H122" s="82" t="s">
        <v>269</v>
      </c>
      <c r="I122" s="83" t="s">
        <v>269</v>
      </c>
    </row>
    <row r="123" spans="1:14" ht="37.5" x14ac:dyDescent="0.2">
      <c r="A123" s="136" t="s">
        <v>137</v>
      </c>
      <c r="B123" s="81"/>
      <c r="C123" s="85">
        <f>'[1]Приложение 2'!Z55</f>
        <v>13.805</v>
      </c>
      <c r="D123" s="82">
        <f>'[1]Приложение 2'!AA55</f>
        <v>27.834</v>
      </c>
      <c r="E123" s="82">
        <f>'[1]Приложение 2'!AB55</f>
        <v>28.475999999999999</v>
      </c>
      <c r="F123" s="82">
        <f t="shared" si="12"/>
        <v>30.754080000000002</v>
      </c>
      <c r="G123" s="83">
        <f t="shared" si="13"/>
        <v>30.754080000000002</v>
      </c>
      <c r="H123" s="82">
        <f t="shared" si="14"/>
        <v>32.291784</v>
      </c>
      <c r="I123" s="83">
        <f t="shared" si="15"/>
        <v>33.26053752</v>
      </c>
    </row>
    <row r="124" spans="1:14" ht="37.5" x14ac:dyDescent="0.2">
      <c r="A124" s="136" t="s">
        <v>142</v>
      </c>
      <c r="B124" s="81" t="s">
        <v>21</v>
      </c>
      <c r="C124" s="85">
        <f>'[1]Приложение 2'!Z31</f>
        <v>34.579000000000001</v>
      </c>
      <c r="D124" s="85">
        <f>'[1]Приложение 2'!AA31</f>
        <v>51.65100000000001</v>
      </c>
      <c r="E124" s="85">
        <f>'[1]Приложение 2'!AB31</f>
        <v>53.821999999999996</v>
      </c>
      <c r="F124" s="82">
        <f t="shared" si="12"/>
        <v>58.127760000000002</v>
      </c>
      <c r="G124" s="83">
        <f t="shared" si="13"/>
        <v>58.127760000000002</v>
      </c>
      <c r="H124" s="82">
        <f t="shared" si="14"/>
        <v>61.034148000000002</v>
      </c>
      <c r="I124" s="83">
        <f t="shared" si="15"/>
        <v>62.865172440000002</v>
      </c>
    </row>
    <row r="125" spans="1:14" ht="37.5" x14ac:dyDescent="0.2">
      <c r="A125" s="136" t="s">
        <v>205</v>
      </c>
      <c r="B125" s="81" t="s">
        <v>21</v>
      </c>
      <c r="C125" s="244">
        <f t="shared" ref="C125:E125" si="16">C114*C81/1000</f>
        <v>14.163033540000002</v>
      </c>
      <c r="D125" s="239">
        <f t="shared" si="16"/>
        <v>16.006486499999998</v>
      </c>
      <c r="E125" s="239">
        <f t="shared" si="16"/>
        <v>16.927963605000002</v>
      </c>
      <c r="F125" s="82">
        <f t="shared" si="12"/>
        <v>18.282200693400004</v>
      </c>
      <c r="G125" s="83">
        <f t="shared" si="13"/>
        <v>18.282200693400004</v>
      </c>
      <c r="H125" s="82">
        <f t="shared" si="14"/>
        <v>19.196310728070003</v>
      </c>
      <c r="I125" s="83">
        <f t="shared" si="15"/>
        <v>19.772200049912104</v>
      </c>
    </row>
    <row r="126" spans="1:14" ht="18.75" x14ac:dyDescent="0.2">
      <c r="A126" s="42" t="s">
        <v>43</v>
      </c>
      <c r="B126" s="81" t="s">
        <v>21</v>
      </c>
      <c r="C126" s="85">
        <v>9.0399999999999991</v>
      </c>
      <c r="D126" s="82">
        <v>11.8</v>
      </c>
      <c r="E126" s="82">
        <v>12.32</v>
      </c>
      <c r="F126" s="82">
        <v>12.86</v>
      </c>
      <c r="G126" s="257">
        <v>12.86</v>
      </c>
      <c r="H126" s="82">
        <v>13.4</v>
      </c>
      <c r="I126" s="83">
        <v>13.9</v>
      </c>
    </row>
    <row r="127" spans="1:14" ht="18.75" x14ac:dyDescent="0.2">
      <c r="A127" s="42" t="s">
        <v>9</v>
      </c>
      <c r="B127" s="81" t="s">
        <v>21</v>
      </c>
      <c r="C127" s="85"/>
      <c r="D127" s="82"/>
      <c r="E127" s="82"/>
      <c r="F127" s="82"/>
      <c r="G127" s="83"/>
      <c r="H127" s="82"/>
      <c r="I127" s="83"/>
    </row>
    <row r="128" spans="1:14" ht="31.5" x14ac:dyDescent="0.2">
      <c r="A128" s="207" t="s">
        <v>226</v>
      </c>
      <c r="B128" s="88" t="s">
        <v>21</v>
      </c>
      <c r="C128" s="261">
        <f>C121+C126+C127</f>
        <v>1444.96</v>
      </c>
      <c r="D128" s="89">
        <f t="shared" ref="D128" si="17">D121+D126+D127</f>
        <v>1539.3999999999999</v>
      </c>
      <c r="E128" s="89">
        <v>1711.26</v>
      </c>
      <c r="F128" s="89">
        <v>17.963000000000001</v>
      </c>
      <c r="G128" s="240">
        <v>17.963000000000001</v>
      </c>
      <c r="H128" s="89">
        <v>18.321999999999999</v>
      </c>
      <c r="I128" s="240">
        <v>19.062999999999999</v>
      </c>
      <c r="N128" t="s">
        <v>252</v>
      </c>
    </row>
    <row r="129" spans="1:16" ht="18.75" x14ac:dyDescent="0.2">
      <c r="A129" s="368" t="s">
        <v>244</v>
      </c>
      <c r="B129" s="369"/>
      <c r="C129" s="369"/>
      <c r="D129" s="369"/>
      <c r="E129" s="369"/>
      <c r="F129" s="369"/>
      <c r="G129" s="369"/>
      <c r="H129" s="369"/>
      <c r="I129" s="370"/>
    </row>
    <row r="130" spans="1:16" ht="39" x14ac:dyDescent="0.2">
      <c r="A130" s="208" t="s">
        <v>233</v>
      </c>
      <c r="B130" s="88" t="s">
        <v>21</v>
      </c>
      <c r="C130" s="209">
        <v>101.9</v>
      </c>
      <c r="D130" s="209">
        <v>115.9</v>
      </c>
      <c r="E130" s="209">
        <v>114.2</v>
      </c>
      <c r="F130" s="209">
        <v>115.6</v>
      </c>
      <c r="G130" s="331">
        <f>F130</f>
        <v>115.6</v>
      </c>
      <c r="H130" s="209">
        <v>119.4</v>
      </c>
      <c r="I130" s="210">
        <v>121.3</v>
      </c>
    </row>
    <row r="131" spans="1:16" ht="18.75" x14ac:dyDescent="0.2">
      <c r="A131" s="136" t="s">
        <v>42</v>
      </c>
      <c r="B131" s="88" t="s">
        <v>269</v>
      </c>
      <c r="C131" s="93"/>
      <c r="D131" s="93"/>
      <c r="E131" s="93"/>
      <c r="F131" s="93"/>
      <c r="G131" s="94"/>
      <c r="H131" s="93"/>
      <c r="I131" s="94"/>
    </row>
    <row r="132" spans="1:16" ht="18.75" x14ac:dyDescent="0.2">
      <c r="A132" s="42" t="s">
        <v>231</v>
      </c>
      <c r="B132" s="88" t="s">
        <v>21</v>
      </c>
      <c r="C132" s="82">
        <v>76.7</v>
      </c>
      <c r="D132" s="82">
        <v>84.3</v>
      </c>
      <c r="E132" s="82">
        <v>88</v>
      </c>
      <c r="F132" s="82">
        <v>71.400000000000006</v>
      </c>
      <c r="G132" s="83">
        <f t="shared" ref="G132:G134" si="18">F132</f>
        <v>71.400000000000006</v>
      </c>
      <c r="H132" s="257">
        <v>75.2</v>
      </c>
      <c r="I132" s="83">
        <v>77.599999999999994</v>
      </c>
    </row>
    <row r="133" spans="1:16" ht="18.75" x14ac:dyDescent="0.2">
      <c r="A133" s="42" t="s">
        <v>232</v>
      </c>
      <c r="B133" s="88" t="s">
        <v>21</v>
      </c>
      <c r="C133" s="82">
        <v>5.8</v>
      </c>
      <c r="D133" s="82">
        <v>11.6</v>
      </c>
      <c r="E133" s="82">
        <v>13.5</v>
      </c>
      <c r="F133" s="82">
        <f t="shared" ref="F132:F134" si="19">E133*103%</f>
        <v>13.905000000000001</v>
      </c>
      <c r="G133" s="83">
        <f t="shared" si="18"/>
        <v>13.905000000000001</v>
      </c>
      <c r="H133" s="257">
        <f t="shared" ref="H132:H134" si="20">G133*104%</f>
        <v>14.461200000000002</v>
      </c>
      <c r="I133" s="83">
        <f t="shared" ref="I133:I134" si="21">H133*103%</f>
        <v>14.895036000000003</v>
      </c>
    </row>
    <row r="134" spans="1:16" ht="18.75" x14ac:dyDescent="0.2">
      <c r="A134" s="224" t="s">
        <v>227</v>
      </c>
      <c r="B134" s="88" t="s">
        <v>21</v>
      </c>
      <c r="C134" s="82">
        <v>7.5</v>
      </c>
      <c r="D134" s="82">
        <v>9.3000000000000007</v>
      </c>
      <c r="E134" s="82">
        <v>11.6</v>
      </c>
      <c r="F134" s="82">
        <f t="shared" si="19"/>
        <v>11.948</v>
      </c>
      <c r="G134" s="83">
        <f t="shared" si="18"/>
        <v>11.948</v>
      </c>
      <c r="H134" s="257">
        <f t="shared" si="20"/>
        <v>12.425920000000001</v>
      </c>
      <c r="I134" s="83">
        <f t="shared" si="21"/>
        <v>12.798697600000002</v>
      </c>
    </row>
    <row r="135" spans="1:16" ht="31.5" x14ac:dyDescent="0.2">
      <c r="A135" s="216" t="s">
        <v>251</v>
      </c>
      <c r="B135" s="88" t="s">
        <v>21</v>
      </c>
      <c r="C135" s="82"/>
      <c r="D135" s="82"/>
      <c r="E135" s="82"/>
      <c r="F135" s="82"/>
      <c r="G135" s="83"/>
      <c r="H135" s="82"/>
      <c r="I135" s="83"/>
    </row>
    <row r="136" spans="1:16" ht="18.75" x14ac:dyDescent="0.2">
      <c r="A136" s="216" t="s">
        <v>248</v>
      </c>
      <c r="B136" s="88" t="s">
        <v>21</v>
      </c>
      <c r="C136" s="82">
        <v>15.211</v>
      </c>
      <c r="D136" s="82">
        <v>15.211</v>
      </c>
      <c r="E136" s="82">
        <v>16.274999999999999</v>
      </c>
      <c r="F136" s="239">
        <f t="shared" ref="F136:F137" si="22">E136*103%</f>
        <v>16.763249999999999</v>
      </c>
      <c r="G136" s="83">
        <f t="shared" ref="G136:G137" si="23">F136</f>
        <v>16.763249999999999</v>
      </c>
      <c r="H136" s="239">
        <f t="shared" ref="H136:H137" si="24">G136*104%</f>
        <v>17.433779999999999</v>
      </c>
      <c r="I136" s="83">
        <f t="shared" ref="I136:I137" si="25">H136*103%</f>
        <v>17.956793399999999</v>
      </c>
    </row>
    <row r="137" spans="1:16" ht="18.75" x14ac:dyDescent="0.2">
      <c r="A137" s="224" t="s">
        <v>228</v>
      </c>
      <c r="B137" s="88" t="s">
        <v>21</v>
      </c>
      <c r="C137" s="82">
        <v>1.6</v>
      </c>
      <c r="D137" s="82">
        <v>2.2999999999999998</v>
      </c>
      <c r="E137" s="82">
        <v>1.9</v>
      </c>
      <c r="F137" s="82">
        <f t="shared" si="22"/>
        <v>1.9569999999999999</v>
      </c>
      <c r="G137" s="83">
        <f t="shared" si="23"/>
        <v>1.9569999999999999</v>
      </c>
      <c r="H137" s="239">
        <f t="shared" si="24"/>
        <v>2.0352799999999998</v>
      </c>
      <c r="I137" s="83">
        <f t="shared" si="25"/>
        <v>2.0963383999999996</v>
      </c>
      <c r="L137" t="s">
        <v>235</v>
      </c>
    </row>
    <row r="138" spans="1:16" ht="36.6" customHeight="1" x14ac:dyDescent="0.2">
      <c r="A138" s="216" t="s">
        <v>253</v>
      </c>
      <c r="B138" s="88" t="s">
        <v>21</v>
      </c>
      <c r="C138" s="82"/>
      <c r="D138" s="82"/>
      <c r="E138" s="82"/>
      <c r="F138" s="82"/>
      <c r="G138" s="83"/>
      <c r="H138" s="82"/>
      <c r="I138" s="83"/>
      <c r="L138" t="s">
        <v>234</v>
      </c>
    </row>
    <row r="139" spans="1:16" ht="18.75" x14ac:dyDescent="0.2">
      <c r="A139" s="42" t="s">
        <v>245</v>
      </c>
      <c r="B139" s="88"/>
      <c r="C139" s="82">
        <v>5.8</v>
      </c>
      <c r="D139" s="82">
        <v>17.8</v>
      </c>
      <c r="E139" s="82">
        <v>10.199999999999999</v>
      </c>
      <c r="F139" s="82">
        <f t="shared" ref="F139:F141" si="26">E139*103%</f>
        <v>10.506</v>
      </c>
      <c r="G139" s="83">
        <f t="shared" ref="G139:G141" si="27">F139</f>
        <v>10.506</v>
      </c>
      <c r="H139" s="239">
        <f t="shared" ref="H139:H141" si="28">G139*104%</f>
        <v>10.92624</v>
      </c>
      <c r="I139" s="83">
        <f t="shared" ref="I139:I141" si="29">H139*103%</f>
        <v>11.254027199999999</v>
      </c>
    </row>
    <row r="140" spans="1:16" ht="18.75" x14ac:dyDescent="0.2">
      <c r="A140" s="215" t="s">
        <v>229</v>
      </c>
      <c r="B140" s="88" t="s">
        <v>21</v>
      </c>
      <c r="C140" s="89">
        <v>10.199999999999999</v>
      </c>
      <c r="D140" s="89">
        <v>10.199999999999999</v>
      </c>
      <c r="E140" s="89">
        <v>10.199999999999999</v>
      </c>
      <c r="F140" s="89">
        <f t="shared" si="26"/>
        <v>10.506</v>
      </c>
      <c r="G140" s="90">
        <f t="shared" si="27"/>
        <v>10.506</v>
      </c>
      <c r="H140" s="240">
        <f t="shared" si="28"/>
        <v>10.92624</v>
      </c>
      <c r="I140" s="90">
        <f t="shared" si="29"/>
        <v>11.254027199999999</v>
      </c>
    </row>
    <row r="141" spans="1:16" s="221" customFormat="1" ht="33.75" customHeight="1" x14ac:dyDescent="0.2">
      <c r="A141" s="217" t="s">
        <v>230</v>
      </c>
      <c r="B141" s="218" t="s">
        <v>21</v>
      </c>
      <c r="C141" s="219">
        <v>0</v>
      </c>
      <c r="D141" s="219">
        <v>0.1</v>
      </c>
      <c r="E141" s="219">
        <v>0.1</v>
      </c>
      <c r="F141" s="219">
        <f t="shared" si="26"/>
        <v>0.10300000000000001</v>
      </c>
      <c r="G141" s="220">
        <f t="shared" si="27"/>
        <v>0.10300000000000001</v>
      </c>
      <c r="H141" s="340">
        <f t="shared" si="28"/>
        <v>0.10712000000000001</v>
      </c>
      <c r="I141" s="220">
        <f t="shared" si="29"/>
        <v>0.1103336</v>
      </c>
    </row>
    <row r="142" spans="1:16" ht="18.75" x14ac:dyDescent="0.2">
      <c r="A142" s="372" t="s">
        <v>269</v>
      </c>
      <c r="B142" s="372"/>
      <c r="C142" s="372"/>
      <c r="D142" s="372"/>
      <c r="E142" s="372"/>
      <c r="F142" s="372"/>
      <c r="G142" s="372"/>
    </row>
    <row r="143" spans="1:16" ht="60" customHeight="1" x14ac:dyDescent="0.2">
      <c r="A143" s="366" t="s">
        <v>328</v>
      </c>
      <c r="B143" s="367"/>
      <c r="C143" s="367"/>
      <c r="D143" s="367"/>
      <c r="E143" s="367"/>
      <c r="F143" s="367"/>
      <c r="G143" s="367"/>
      <c r="H143" s="367"/>
      <c r="I143" s="367"/>
      <c r="J143" s="367"/>
      <c r="K143" s="367"/>
      <c r="L143" s="367"/>
      <c r="M143" s="367"/>
      <c r="N143" s="367"/>
      <c r="O143" s="367"/>
      <c r="P143" s="367"/>
    </row>
    <row r="144" spans="1:16" ht="47.25" customHeight="1" x14ac:dyDescent="0.2">
      <c r="A144" s="371" t="s">
        <v>335</v>
      </c>
      <c r="B144" s="371"/>
      <c r="C144" s="371"/>
      <c r="D144" s="371"/>
      <c r="E144" s="371"/>
      <c r="F144" s="371"/>
      <c r="G144" s="371"/>
      <c r="H144" s="371"/>
      <c r="I144" s="371"/>
    </row>
  </sheetData>
  <mergeCells count="20">
    <mergeCell ref="A9:I9"/>
    <mergeCell ref="A143:P143"/>
    <mergeCell ref="A129:I129"/>
    <mergeCell ref="A144:I144"/>
    <mergeCell ref="A142:G142"/>
    <mergeCell ref="A23:I23"/>
    <mergeCell ref="A64:I64"/>
    <mergeCell ref="H1:I1"/>
    <mergeCell ref="H2:I2"/>
    <mergeCell ref="A1:F1"/>
    <mergeCell ref="D6:D8"/>
    <mergeCell ref="C6:C8"/>
    <mergeCell ref="E6:E8"/>
    <mergeCell ref="A4:I4"/>
    <mergeCell ref="F7:G7"/>
    <mergeCell ref="H7:H8"/>
    <mergeCell ref="I7:I8"/>
    <mergeCell ref="F6:I6"/>
    <mergeCell ref="A6:A8"/>
    <mergeCell ref="B6:B8"/>
  </mergeCells>
  <phoneticPr fontId="15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50"/>
  </sheetPr>
  <dimension ref="A1:AM75"/>
  <sheetViews>
    <sheetView view="pageBreakPreview" zoomScale="75" zoomScaleNormal="75" workbookViewId="0">
      <selection activeCell="O65" sqref="O65"/>
    </sheetView>
  </sheetViews>
  <sheetFormatPr defaultRowHeight="12.75" x14ac:dyDescent="0.2"/>
  <cols>
    <col min="1" max="1" width="34.5703125" customWidth="1"/>
    <col min="2" max="13" width="9.7109375" customWidth="1"/>
    <col min="16" max="16" width="10.28515625" customWidth="1"/>
    <col min="17" max="17" width="9" customWidth="1"/>
    <col min="18" max="19" width="9.28515625" customWidth="1"/>
    <col min="20" max="26" width="9.7109375" customWidth="1"/>
    <col min="27" max="27" width="10.42578125" bestFit="1" customWidth="1"/>
    <col min="29" max="31" width="9.7109375" customWidth="1"/>
    <col min="32" max="32" width="11.28515625" customWidth="1"/>
    <col min="33" max="33" width="10.42578125" customWidth="1"/>
    <col min="34" max="35" width="11" customWidth="1"/>
    <col min="36" max="36" width="10.7109375" customWidth="1"/>
    <col min="37" max="37" width="13" bestFit="1" customWidth="1"/>
  </cols>
  <sheetData>
    <row r="1" spans="1:39" ht="27" customHeight="1" x14ac:dyDescent="0.2"/>
    <row r="2" spans="1:39" ht="36.75" customHeight="1" x14ac:dyDescent="0.25">
      <c r="B2" s="382" t="s">
        <v>337</v>
      </c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3" t="s">
        <v>108</v>
      </c>
      <c r="Q2" s="381"/>
      <c r="R2" s="381"/>
      <c r="S2" s="381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</row>
    <row r="4" spans="1:39" ht="15.75" x14ac:dyDescent="0.2">
      <c r="A4" s="130"/>
      <c r="B4" s="384" t="s">
        <v>11</v>
      </c>
      <c r="C4" s="384"/>
      <c r="D4" s="384"/>
      <c r="E4" s="384"/>
      <c r="F4" s="384"/>
      <c r="G4" s="385"/>
      <c r="H4" s="386" t="s">
        <v>101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5"/>
      <c r="T4" s="387" t="s">
        <v>102</v>
      </c>
      <c r="U4" s="387"/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7"/>
      <c r="AK4" s="387"/>
      <c r="AL4" s="3"/>
      <c r="AM4" s="3"/>
    </row>
    <row r="5" spans="1:39" ht="58.5" customHeight="1" x14ac:dyDescent="0.2">
      <c r="A5" s="131"/>
      <c r="B5" s="373" t="s">
        <v>104</v>
      </c>
      <c r="C5" s="373"/>
      <c r="D5" s="373"/>
      <c r="E5" s="373"/>
      <c r="F5" s="373"/>
      <c r="G5" s="374"/>
      <c r="H5" s="378" t="s">
        <v>3</v>
      </c>
      <c r="I5" s="373"/>
      <c r="J5" s="373"/>
      <c r="K5" s="373"/>
      <c r="L5" s="373"/>
      <c r="M5" s="374"/>
      <c r="N5" s="378" t="s">
        <v>121</v>
      </c>
      <c r="O5" s="373"/>
      <c r="P5" s="373"/>
      <c r="Q5" s="373"/>
      <c r="R5" s="373"/>
      <c r="S5" s="374"/>
      <c r="T5" s="378" t="s">
        <v>2</v>
      </c>
      <c r="U5" s="373"/>
      <c r="V5" s="373"/>
      <c r="W5" s="373"/>
      <c r="X5" s="373"/>
      <c r="Y5" s="374"/>
      <c r="Z5" s="378" t="s">
        <v>103</v>
      </c>
      <c r="AA5" s="373"/>
      <c r="AB5" s="373"/>
      <c r="AC5" s="373"/>
      <c r="AD5" s="373"/>
      <c r="AE5" s="374"/>
      <c r="AF5" s="378" t="s">
        <v>128</v>
      </c>
      <c r="AG5" s="373"/>
      <c r="AH5" s="373"/>
      <c r="AI5" s="373"/>
      <c r="AJ5" s="373"/>
      <c r="AK5" s="374"/>
      <c r="AL5" s="3"/>
    </row>
    <row r="6" spans="1:39" ht="15.75" customHeight="1" x14ac:dyDescent="0.2">
      <c r="A6" s="131"/>
      <c r="B6" s="375" t="s">
        <v>206</v>
      </c>
      <c r="C6" s="375" t="s">
        <v>258</v>
      </c>
      <c r="D6" s="377" t="s">
        <v>259</v>
      </c>
      <c r="E6" s="377" t="s">
        <v>261</v>
      </c>
      <c r="F6" s="377"/>
      <c r="G6" s="377"/>
      <c r="H6" s="375" t="s">
        <v>206</v>
      </c>
      <c r="I6" s="375" t="s">
        <v>258</v>
      </c>
      <c r="J6" s="377" t="s">
        <v>259</v>
      </c>
      <c r="K6" s="377" t="s">
        <v>261</v>
      </c>
      <c r="L6" s="377"/>
      <c r="M6" s="377"/>
      <c r="N6" s="375" t="s">
        <v>206</v>
      </c>
      <c r="O6" s="375" t="s">
        <v>258</v>
      </c>
      <c r="P6" s="377" t="s">
        <v>259</v>
      </c>
      <c r="Q6" s="377" t="s">
        <v>261</v>
      </c>
      <c r="R6" s="377"/>
      <c r="S6" s="377"/>
      <c r="T6" s="375" t="s">
        <v>206</v>
      </c>
      <c r="U6" s="375" t="s">
        <v>258</v>
      </c>
      <c r="V6" s="377" t="s">
        <v>259</v>
      </c>
      <c r="W6" s="377" t="s">
        <v>261</v>
      </c>
      <c r="X6" s="377"/>
      <c r="Y6" s="377"/>
      <c r="Z6" s="375" t="s">
        <v>206</v>
      </c>
      <c r="AA6" s="375" t="s">
        <v>258</v>
      </c>
      <c r="AB6" s="377" t="s">
        <v>259</v>
      </c>
      <c r="AC6" s="377" t="s">
        <v>261</v>
      </c>
      <c r="AD6" s="377"/>
      <c r="AE6" s="377"/>
      <c r="AF6" s="375" t="s">
        <v>206</v>
      </c>
      <c r="AG6" s="375" t="s">
        <v>258</v>
      </c>
      <c r="AH6" s="377" t="s">
        <v>259</v>
      </c>
      <c r="AI6" s="377" t="s">
        <v>261</v>
      </c>
      <c r="AJ6" s="377"/>
      <c r="AK6" s="377"/>
      <c r="AL6" s="3"/>
      <c r="AM6" s="3"/>
    </row>
    <row r="7" spans="1:39" ht="15.75" x14ac:dyDescent="0.2">
      <c r="A7" s="129"/>
      <c r="B7" s="376"/>
      <c r="C7" s="376"/>
      <c r="D7" s="377"/>
      <c r="E7" s="43" t="s">
        <v>200</v>
      </c>
      <c r="F7" s="43" t="s">
        <v>207</v>
      </c>
      <c r="G7" s="43" t="s">
        <v>260</v>
      </c>
      <c r="H7" s="376"/>
      <c r="I7" s="376"/>
      <c r="J7" s="377"/>
      <c r="K7" s="43" t="s">
        <v>200</v>
      </c>
      <c r="L7" s="43" t="s">
        <v>207</v>
      </c>
      <c r="M7" s="43" t="s">
        <v>260</v>
      </c>
      <c r="N7" s="376"/>
      <c r="O7" s="376"/>
      <c r="P7" s="377"/>
      <c r="Q7" s="43" t="s">
        <v>200</v>
      </c>
      <c r="R7" s="43" t="s">
        <v>207</v>
      </c>
      <c r="S7" s="43" t="s">
        <v>260</v>
      </c>
      <c r="T7" s="376"/>
      <c r="U7" s="376"/>
      <c r="V7" s="377"/>
      <c r="W7" s="43" t="s">
        <v>200</v>
      </c>
      <c r="X7" s="43" t="s">
        <v>207</v>
      </c>
      <c r="Y7" s="43" t="s">
        <v>260</v>
      </c>
      <c r="Z7" s="376"/>
      <c r="AA7" s="376"/>
      <c r="AB7" s="377"/>
      <c r="AC7" s="43" t="s">
        <v>200</v>
      </c>
      <c r="AD7" s="43" t="s">
        <v>207</v>
      </c>
      <c r="AE7" s="43" t="s">
        <v>260</v>
      </c>
      <c r="AF7" s="376"/>
      <c r="AG7" s="376"/>
      <c r="AH7" s="377"/>
      <c r="AI7" s="43" t="s">
        <v>200</v>
      </c>
      <c r="AJ7" s="43" t="s">
        <v>207</v>
      </c>
      <c r="AK7" s="43" t="s">
        <v>260</v>
      </c>
      <c r="AL7" s="3"/>
      <c r="AM7" s="3"/>
    </row>
    <row r="8" spans="1:39" ht="37.5" customHeight="1" x14ac:dyDescent="0.2">
      <c r="A8" s="137" t="s">
        <v>116</v>
      </c>
      <c r="B8" s="298">
        <f>B9+B14+B24</f>
        <v>1244.6289999999999</v>
      </c>
      <c r="C8" s="298">
        <f t="shared" ref="C8:AE8" si="0">C9+C14+C24</f>
        <v>1100.079</v>
      </c>
      <c r="D8" s="298">
        <f t="shared" si="0"/>
        <v>1431.9860000000001</v>
      </c>
      <c r="E8" s="299">
        <f t="shared" si="0"/>
        <v>1513.57</v>
      </c>
      <c r="F8" s="299">
        <f t="shared" si="0"/>
        <v>1615.848</v>
      </c>
      <c r="G8" s="299">
        <f t="shared" si="0"/>
        <v>1675.2107000000001</v>
      </c>
      <c r="H8" s="298">
        <f t="shared" si="0"/>
        <v>1229.9590000000001</v>
      </c>
      <c r="I8" s="298">
        <f t="shared" si="0"/>
        <v>1100.076</v>
      </c>
      <c r="J8" s="298">
        <f t="shared" si="0"/>
        <v>1431.9860000000001</v>
      </c>
      <c r="K8" s="299">
        <f t="shared" si="0"/>
        <v>1512.57</v>
      </c>
      <c r="L8" s="299">
        <f t="shared" si="0"/>
        <v>1615.848</v>
      </c>
      <c r="M8" s="299">
        <f t="shared" si="0"/>
        <v>1675.2107000000001</v>
      </c>
      <c r="N8" s="298">
        <f t="shared" si="0"/>
        <v>404.69900000000001</v>
      </c>
      <c r="O8" s="298">
        <f t="shared" si="0"/>
        <v>254.1343</v>
      </c>
      <c r="P8" s="298">
        <f t="shared" si="0"/>
        <v>335.95100000000002</v>
      </c>
      <c r="Q8" s="299">
        <f t="shared" si="0"/>
        <v>349.87200000000001</v>
      </c>
      <c r="R8" s="299">
        <f t="shared" si="0"/>
        <v>364.18699999999995</v>
      </c>
      <c r="S8" s="299">
        <f t="shared" si="0"/>
        <v>411.15300000000002</v>
      </c>
      <c r="T8" s="298">
        <f t="shared" si="0"/>
        <v>826</v>
      </c>
      <c r="U8" s="298">
        <f t="shared" si="0"/>
        <v>848</v>
      </c>
      <c r="V8" s="298">
        <f t="shared" si="0"/>
        <v>856</v>
      </c>
      <c r="W8" s="299">
        <f t="shared" si="0"/>
        <v>855</v>
      </c>
      <c r="X8" s="299">
        <f t="shared" si="0"/>
        <v>855</v>
      </c>
      <c r="Y8" s="299">
        <f t="shared" si="0"/>
        <v>855</v>
      </c>
      <c r="Z8" s="298">
        <f t="shared" si="0"/>
        <v>193.10400000000001</v>
      </c>
      <c r="AA8" s="298">
        <f t="shared" si="0"/>
        <v>177.827</v>
      </c>
      <c r="AB8" s="298">
        <f t="shared" si="0"/>
        <v>198.75200000000001</v>
      </c>
      <c r="AC8" s="299">
        <f t="shared" si="0"/>
        <v>212.988</v>
      </c>
      <c r="AD8" s="299">
        <f t="shared" si="0"/>
        <v>222.82900000000001</v>
      </c>
      <c r="AE8" s="299">
        <f t="shared" si="0"/>
        <v>233.77036000000001</v>
      </c>
      <c r="AF8" s="304">
        <f t="shared" ref="AF8:AF9" si="1">Z8/T8/12*1000000</f>
        <v>19481.8401937046</v>
      </c>
      <c r="AG8" s="304">
        <f t="shared" ref="AG8:AG9" si="2">AA8/U8/12*1000000</f>
        <v>17475.137578616352</v>
      </c>
      <c r="AH8" s="304">
        <f t="shared" ref="AH8:AH9" si="3">AB8/V8/12*1000000</f>
        <v>19348.909657320874</v>
      </c>
      <c r="AI8" s="304">
        <f t="shared" ref="AI8:AI9" si="4">AC8/W8/12*1000000</f>
        <v>20759.064327485379</v>
      </c>
      <c r="AJ8" s="304">
        <f t="shared" ref="AJ8:AJ9" si="5">AD8/X8/12*1000000</f>
        <v>21718.226120857704</v>
      </c>
      <c r="AK8" s="304">
        <f t="shared" ref="AK8:AK9" si="6">AE8/Y8/12*1000000</f>
        <v>22784.635477582844</v>
      </c>
      <c r="AL8" s="3"/>
      <c r="AM8" s="3"/>
    </row>
    <row r="9" spans="1:39" ht="28.5" customHeight="1" x14ac:dyDescent="0.2">
      <c r="A9" s="141" t="s">
        <v>106</v>
      </c>
      <c r="B9" s="229">
        <f>B11+B12+B13</f>
        <v>1167.3809999999999</v>
      </c>
      <c r="C9" s="230">
        <f t="shared" ref="C9:AE9" si="7">C11+C12+C13</f>
        <v>980.09199999999998</v>
      </c>
      <c r="D9" s="230">
        <f t="shared" si="7"/>
        <v>1264.0810000000001</v>
      </c>
      <c r="E9" s="230">
        <f t="shared" si="7"/>
        <v>1336.8129999999999</v>
      </c>
      <c r="F9" s="230">
        <f t="shared" si="7"/>
        <v>1431.8899999999999</v>
      </c>
      <c r="G9" s="230">
        <f t="shared" si="7"/>
        <v>1482.1967</v>
      </c>
      <c r="H9" s="230">
        <f t="shared" si="7"/>
        <v>1164.701</v>
      </c>
      <c r="I9" s="230">
        <f t="shared" si="7"/>
        <v>980.09199999999998</v>
      </c>
      <c r="J9" s="230">
        <f t="shared" si="7"/>
        <v>1264.0810000000001</v>
      </c>
      <c r="K9" s="230">
        <f t="shared" si="7"/>
        <v>1336.8129999999999</v>
      </c>
      <c r="L9" s="230">
        <f t="shared" si="7"/>
        <v>1431.8899999999999</v>
      </c>
      <c r="M9" s="230">
        <f t="shared" si="7"/>
        <v>1482.1967</v>
      </c>
      <c r="N9" s="230">
        <f t="shared" si="7"/>
        <v>410.37799999999999</v>
      </c>
      <c r="O9" s="230">
        <f t="shared" si="7"/>
        <v>258.67399999999998</v>
      </c>
      <c r="P9" s="230">
        <f t="shared" si="7"/>
        <v>318.21000000000004</v>
      </c>
      <c r="Q9" s="230">
        <f t="shared" si="7"/>
        <v>333.60300000000001</v>
      </c>
      <c r="R9" s="230">
        <f t="shared" si="7"/>
        <v>343.72699999999998</v>
      </c>
      <c r="S9" s="230">
        <f t="shared" si="7"/>
        <v>389.43799999999999</v>
      </c>
      <c r="T9" s="231">
        <f t="shared" si="7"/>
        <v>671</v>
      </c>
      <c r="U9" s="231">
        <f t="shared" si="7"/>
        <v>626</v>
      </c>
      <c r="V9" s="231">
        <f t="shared" si="7"/>
        <v>626</v>
      </c>
      <c r="W9" s="231">
        <f t="shared" si="7"/>
        <v>626</v>
      </c>
      <c r="X9" s="231">
        <f t="shared" si="7"/>
        <v>626</v>
      </c>
      <c r="Y9" s="230">
        <f t="shared" si="7"/>
        <v>626</v>
      </c>
      <c r="Z9" s="230">
        <f t="shared" si="7"/>
        <v>175.26400000000001</v>
      </c>
      <c r="AA9" s="230">
        <f t="shared" si="7"/>
        <v>152.21899999999999</v>
      </c>
      <c r="AB9" s="230">
        <f t="shared" si="7"/>
        <v>168.45100000000002</v>
      </c>
      <c r="AC9" s="230">
        <f t="shared" si="7"/>
        <v>181.66900000000001</v>
      </c>
      <c r="AD9" s="230">
        <f t="shared" si="7"/>
        <v>190.41200000000001</v>
      </c>
      <c r="AE9" s="230">
        <f t="shared" si="7"/>
        <v>200.21100000000001</v>
      </c>
      <c r="AF9" s="294">
        <f t="shared" si="1"/>
        <v>21766.517635370092</v>
      </c>
      <c r="AG9" s="294">
        <f t="shared" si="2"/>
        <v>20263.445154419598</v>
      </c>
      <c r="AH9" s="294">
        <f t="shared" si="3"/>
        <v>22424.25452609159</v>
      </c>
      <c r="AI9" s="294">
        <f t="shared" si="4"/>
        <v>24183.839190628332</v>
      </c>
      <c r="AJ9" s="294">
        <f t="shared" si="5"/>
        <v>25347.710330138445</v>
      </c>
      <c r="AK9" s="294">
        <f t="shared" si="6"/>
        <v>26652.156549520769</v>
      </c>
      <c r="AL9" s="3"/>
      <c r="AM9" s="3"/>
    </row>
    <row r="10" spans="1:39" ht="15.75" customHeight="1" x14ac:dyDescent="0.2">
      <c r="A10" s="183" t="s">
        <v>105</v>
      </c>
      <c r="B10" s="140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5"/>
      <c r="U10" s="45"/>
      <c r="V10" s="45"/>
      <c r="W10" s="45"/>
      <c r="X10" s="45"/>
      <c r="Y10" s="44"/>
      <c r="Z10" s="44"/>
      <c r="AA10" s="44"/>
      <c r="AB10" s="44"/>
      <c r="AC10" s="44"/>
      <c r="AD10" s="44"/>
      <c r="AE10" s="44"/>
      <c r="AF10" s="128"/>
      <c r="AG10" s="128"/>
      <c r="AH10" s="128"/>
      <c r="AI10" s="128"/>
      <c r="AJ10" s="128"/>
      <c r="AK10" s="128"/>
      <c r="AL10" s="3"/>
      <c r="AM10" s="3"/>
    </row>
    <row r="11" spans="1:39" ht="15.75" x14ac:dyDescent="0.2">
      <c r="A11" s="46" t="s">
        <v>279</v>
      </c>
      <c r="B11" s="44">
        <v>1147.3489999999999</v>
      </c>
      <c r="C11" s="44">
        <v>805.74099999999999</v>
      </c>
      <c r="D11" s="44">
        <v>916.76400000000001</v>
      </c>
      <c r="E11" s="44">
        <v>962.60199999999998</v>
      </c>
      <c r="F11" s="44">
        <v>1039.6099999999999</v>
      </c>
      <c r="G11" s="44">
        <v>1070.8</v>
      </c>
      <c r="H11" s="44">
        <v>1147.3489999999999</v>
      </c>
      <c r="I11" s="44">
        <v>805.74099999999999</v>
      </c>
      <c r="J11" s="44">
        <v>916.76400000000001</v>
      </c>
      <c r="K11" s="44">
        <v>962.60199999999998</v>
      </c>
      <c r="L11" s="44">
        <v>1039.6099999999999</v>
      </c>
      <c r="M11" s="44">
        <v>1070.8</v>
      </c>
      <c r="N11" s="44">
        <v>403.07799999999997</v>
      </c>
      <c r="O11" s="44">
        <v>231.15899999999999</v>
      </c>
      <c r="P11" s="44">
        <v>289.41000000000003</v>
      </c>
      <c r="Q11" s="44">
        <v>302.68</v>
      </c>
      <c r="R11" s="44">
        <v>311.23500000000001</v>
      </c>
      <c r="S11" s="44">
        <v>356.3</v>
      </c>
      <c r="T11" s="45">
        <v>658</v>
      </c>
      <c r="U11" s="45">
        <v>607</v>
      </c>
      <c r="V11" s="45">
        <v>607</v>
      </c>
      <c r="W11" s="45">
        <v>607</v>
      </c>
      <c r="X11" s="45">
        <v>607</v>
      </c>
      <c r="Y11" s="44">
        <v>607</v>
      </c>
      <c r="Z11" s="44">
        <v>172.352</v>
      </c>
      <c r="AA11" s="44">
        <v>145.90899999999999</v>
      </c>
      <c r="AB11" s="44">
        <v>161.916</v>
      </c>
      <c r="AC11" s="44">
        <v>174.869</v>
      </c>
      <c r="AD11" s="44">
        <v>183.61199999999999</v>
      </c>
      <c r="AE11" s="44">
        <v>193.411</v>
      </c>
      <c r="AF11" s="233">
        <f t="shared" ref="AF11:AF12" si="8">Z11/T11/12*1000000</f>
        <v>21827.760891590679</v>
      </c>
      <c r="AG11" s="233">
        <f t="shared" ref="AG11:AG14" si="9">AA11/U11/12*1000000</f>
        <v>20031.438769906643</v>
      </c>
      <c r="AH11" s="233">
        <f t="shared" ref="AH11:AH14" si="10">AB11/V11/12*1000000</f>
        <v>22228.995057660628</v>
      </c>
      <c r="AI11" s="233">
        <f t="shared" ref="AI11:AI14" si="11">AC11/W11/12*1000000</f>
        <v>24007.276221856126</v>
      </c>
      <c r="AJ11" s="233">
        <f t="shared" ref="AJ11:AJ14" si="12">AD11/X11/12*1000000</f>
        <v>25207.578253706753</v>
      </c>
      <c r="AK11" s="233">
        <f t="shared" ref="AK11:AK14" si="13">AE11/Y11/12*1000000</f>
        <v>26552.855573860514</v>
      </c>
      <c r="AL11" s="3"/>
      <c r="AM11" s="3"/>
    </row>
    <row r="12" spans="1:39" ht="15.75" x14ac:dyDescent="0.2">
      <c r="A12" s="142" t="s">
        <v>280</v>
      </c>
      <c r="B12" s="44">
        <v>20.032</v>
      </c>
      <c r="C12" s="44">
        <v>29.451000000000001</v>
      </c>
      <c r="D12" s="44">
        <v>23.337</v>
      </c>
      <c r="E12" s="44">
        <v>24.411000000000001</v>
      </c>
      <c r="F12" s="44">
        <v>24.89</v>
      </c>
      <c r="G12" s="44">
        <f>F12*103%</f>
        <v>25.636700000000001</v>
      </c>
      <c r="H12" s="44">
        <v>17.352</v>
      </c>
      <c r="I12" s="44">
        <v>29.451000000000001</v>
      </c>
      <c r="J12" s="44">
        <v>23.337</v>
      </c>
      <c r="K12" s="44">
        <v>24.411000000000001</v>
      </c>
      <c r="L12" s="44">
        <v>24.89</v>
      </c>
      <c r="M12" s="44">
        <f>L12*103%</f>
        <v>25.636700000000001</v>
      </c>
      <c r="N12" s="44">
        <v>7.3</v>
      </c>
      <c r="O12" s="44">
        <v>4.6150000000000002</v>
      </c>
      <c r="P12" s="44">
        <v>5.3</v>
      </c>
      <c r="Q12" s="44">
        <v>6.1230000000000002</v>
      </c>
      <c r="R12" s="44">
        <v>6.89</v>
      </c>
      <c r="S12" s="44">
        <v>7.0659999999999998</v>
      </c>
      <c r="T12" s="45">
        <v>13</v>
      </c>
      <c r="U12" s="45">
        <v>13</v>
      </c>
      <c r="V12" s="45">
        <v>13</v>
      </c>
      <c r="W12" s="45">
        <v>13</v>
      </c>
      <c r="X12" s="45">
        <v>13</v>
      </c>
      <c r="Y12" s="44">
        <v>13</v>
      </c>
      <c r="Z12" s="44">
        <v>2.9119999999999999</v>
      </c>
      <c r="AA12" s="44">
        <v>5.18</v>
      </c>
      <c r="AB12" s="44">
        <v>5.2350000000000003</v>
      </c>
      <c r="AC12" s="44">
        <v>5.5</v>
      </c>
      <c r="AD12" s="44">
        <v>5.5</v>
      </c>
      <c r="AE12" s="44">
        <v>5.5</v>
      </c>
      <c r="AF12" s="233">
        <f t="shared" si="8"/>
        <v>18666.666666666668</v>
      </c>
      <c r="AG12" s="233">
        <f t="shared" si="9"/>
        <v>33205.128205128196</v>
      </c>
      <c r="AH12" s="233">
        <f t="shared" si="10"/>
        <v>33557.692307692312</v>
      </c>
      <c r="AI12" s="233">
        <f t="shared" si="11"/>
        <v>35256.410256410258</v>
      </c>
      <c r="AJ12" s="233">
        <f t="shared" si="12"/>
        <v>35256.410256410258</v>
      </c>
      <c r="AK12" s="233">
        <f t="shared" si="13"/>
        <v>35256.410256410258</v>
      </c>
      <c r="AL12" s="3"/>
      <c r="AM12" s="3"/>
    </row>
    <row r="13" spans="1:39" ht="15.75" x14ac:dyDescent="0.2">
      <c r="A13" s="46" t="s">
        <v>281</v>
      </c>
      <c r="B13" s="140">
        <v>0</v>
      </c>
      <c r="C13" s="44">
        <v>144.9</v>
      </c>
      <c r="D13" s="44">
        <v>323.98</v>
      </c>
      <c r="E13" s="44">
        <v>349.8</v>
      </c>
      <c r="F13" s="44">
        <v>367.39</v>
      </c>
      <c r="G13" s="44">
        <v>385.76</v>
      </c>
      <c r="H13" s="140">
        <v>0</v>
      </c>
      <c r="I13" s="44">
        <v>144.9</v>
      </c>
      <c r="J13" s="44">
        <v>323.98</v>
      </c>
      <c r="K13" s="44">
        <v>349.8</v>
      </c>
      <c r="L13" s="44">
        <v>367.39</v>
      </c>
      <c r="M13" s="44">
        <v>385.76</v>
      </c>
      <c r="N13" s="44">
        <v>0</v>
      </c>
      <c r="O13" s="44">
        <v>22.9</v>
      </c>
      <c r="P13" s="44">
        <v>23.5</v>
      </c>
      <c r="Q13" s="44">
        <v>24.8</v>
      </c>
      <c r="R13" s="44">
        <v>25.602</v>
      </c>
      <c r="S13" s="44">
        <v>26.071999999999999</v>
      </c>
      <c r="T13" s="45">
        <v>0</v>
      </c>
      <c r="U13" s="45">
        <v>6</v>
      </c>
      <c r="V13" s="45">
        <v>6</v>
      </c>
      <c r="W13" s="45">
        <v>6</v>
      </c>
      <c r="X13" s="45">
        <v>6</v>
      </c>
      <c r="Y13" s="44">
        <v>6</v>
      </c>
      <c r="Z13" s="44">
        <v>0</v>
      </c>
      <c r="AA13" s="44">
        <v>1.1299999999999999</v>
      </c>
      <c r="AB13" s="44">
        <v>1.3</v>
      </c>
      <c r="AC13" s="44">
        <v>1.3</v>
      </c>
      <c r="AD13" s="44">
        <v>1.3</v>
      </c>
      <c r="AE13" s="44">
        <v>1.3</v>
      </c>
      <c r="AF13" s="233">
        <v>0</v>
      </c>
      <c r="AG13" s="233">
        <f t="shared" si="9"/>
        <v>15694.444444444445</v>
      </c>
      <c r="AH13" s="233">
        <f t="shared" si="10"/>
        <v>18055.555555555558</v>
      </c>
      <c r="AI13" s="233">
        <f t="shared" si="11"/>
        <v>18055.555555555558</v>
      </c>
      <c r="AJ13" s="233">
        <f t="shared" si="12"/>
        <v>18055.555555555558</v>
      </c>
      <c r="AK13" s="233">
        <f t="shared" si="13"/>
        <v>18055.555555555558</v>
      </c>
      <c r="AL13" s="3"/>
      <c r="AM13" s="3"/>
    </row>
    <row r="14" spans="1:39" ht="31.5" customHeight="1" x14ac:dyDescent="0.2">
      <c r="A14" s="143" t="s">
        <v>45</v>
      </c>
      <c r="B14" s="229">
        <f>B16+B22</f>
        <v>14.688000000000001</v>
      </c>
      <c r="C14" s="230">
        <f>C16+C22</f>
        <v>13.918999999999999</v>
      </c>
      <c r="D14" s="230">
        <f t="shared" ref="D14:AE14" si="14">D16+D22</f>
        <v>14.370000000000001</v>
      </c>
      <c r="E14" s="230">
        <f t="shared" si="14"/>
        <v>15.919999999999998</v>
      </c>
      <c r="F14" s="230">
        <f t="shared" si="14"/>
        <v>15.669999999999998</v>
      </c>
      <c r="G14" s="230">
        <f t="shared" si="14"/>
        <v>16.46</v>
      </c>
      <c r="H14" s="230">
        <f t="shared" si="14"/>
        <v>12.808</v>
      </c>
      <c r="I14" s="230">
        <f t="shared" si="14"/>
        <v>13.915999999999999</v>
      </c>
      <c r="J14" s="230">
        <f t="shared" si="14"/>
        <v>14.370000000000001</v>
      </c>
      <c r="K14" s="230">
        <f t="shared" si="14"/>
        <v>14.919999999999998</v>
      </c>
      <c r="L14" s="230">
        <f t="shared" si="14"/>
        <v>15.669999999999998</v>
      </c>
      <c r="M14" s="230">
        <f t="shared" si="14"/>
        <v>16.46</v>
      </c>
      <c r="N14" s="230">
        <f t="shared" si="14"/>
        <v>1.42</v>
      </c>
      <c r="O14" s="230">
        <f t="shared" si="14"/>
        <v>2.1749999999999998</v>
      </c>
      <c r="P14" s="230">
        <f t="shared" si="14"/>
        <v>2.2599999999999998</v>
      </c>
      <c r="Q14" s="230">
        <f t="shared" si="14"/>
        <v>2.38</v>
      </c>
      <c r="R14" s="230">
        <f t="shared" si="14"/>
        <v>2.52</v>
      </c>
      <c r="S14" s="230">
        <f t="shared" si="14"/>
        <v>2.67</v>
      </c>
      <c r="T14" s="231">
        <f t="shared" si="14"/>
        <v>35</v>
      </c>
      <c r="U14" s="231">
        <f t="shared" si="14"/>
        <v>33</v>
      </c>
      <c r="V14" s="231">
        <f t="shared" si="14"/>
        <v>34</v>
      </c>
      <c r="W14" s="231">
        <f t="shared" si="14"/>
        <v>33</v>
      </c>
      <c r="X14" s="231">
        <f t="shared" si="14"/>
        <v>33</v>
      </c>
      <c r="Y14" s="230">
        <f t="shared" si="14"/>
        <v>33</v>
      </c>
      <c r="Z14" s="230">
        <f t="shared" si="14"/>
        <v>2.9159999999999999</v>
      </c>
      <c r="AA14" s="230">
        <f t="shared" si="14"/>
        <v>3.4370000000000003</v>
      </c>
      <c r="AB14" s="230">
        <f t="shared" si="14"/>
        <v>3.6549999999999998</v>
      </c>
      <c r="AC14" s="230">
        <f t="shared" si="14"/>
        <v>3.827</v>
      </c>
      <c r="AD14" s="230">
        <f t="shared" si="14"/>
        <v>4.0120000000000005</v>
      </c>
      <c r="AE14" s="296">
        <f t="shared" si="14"/>
        <v>4.1323600000000003</v>
      </c>
      <c r="AF14" s="294">
        <f t="shared" ref="AF14" si="15">Z14/T14/12*1000000</f>
        <v>6942.8571428571431</v>
      </c>
      <c r="AG14" s="294">
        <f t="shared" si="9"/>
        <v>8679.2929292929311</v>
      </c>
      <c r="AH14" s="294">
        <f t="shared" si="10"/>
        <v>8958.3333333333339</v>
      </c>
      <c r="AI14" s="294">
        <f t="shared" si="11"/>
        <v>9664.1414141414152</v>
      </c>
      <c r="AJ14" s="294">
        <f t="shared" si="12"/>
        <v>10131.313131313133</v>
      </c>
      <c r="AK14" s="294">
        <f t="shared" si="13"/>
        <v>10435.252525252527</v>
      </c>
      <c r="AL14" s="3"/>
      <c r="AM14" s="3"/>
    </row>
    <row r="15" spans="1:39" ht="15.75" customHeight="1" x14ac:dyDescent="0.2">
      <c r="A15" s="138" t="s">
        <v>46</v>
      </c>
      <c r="B15" s="140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128"/>
      <c r="AG15" s="128"/>
      <c r="AH15" s="128"/>
      <c r="AI15" s="128"/>
      <c r="AJ15" s="128"/>
      <c r="AK15" s="128"/>
      <c r="AL15" s="3"/>
      <c r="AM15" s="3"/>
    </row>
    <row r="16" spans="1:39" ht="51.75" customHeight="1" x14ac:dyDescent="0.2">
      <c r="A16" s="144" t="s">
        <v>96</v>
      </c>
      <c r="B16" s="302">
        <f>B18+B19</f>
        <v>9.8580000000000005</v>
      </c>
      <c r="C16" s="300">
        <f t="shared" ref="C16:AE16" si="16">C18+C19</f>
        <v>8.2429999999999986</v>
      </c>
      <c r="D16" s="300">
        <f t="shared" si="16"/>
        <v>8.620000000000001</v>
      </c>
      <c r="E16" s="300">
        <f t="shared" si="16"/>
        <v>9.9699999999999989</v>
      </c>
      <c r="F16" s="300">
        <f t="shared" si="16"/>
        <v>9.379999999999999</v>
      </c>
      <c r="G16" s="300">
        <f t="shared" si="16"/>
        <v>9.8500000000000014</v>
      </c>
      <c r="H16" s="300">
        <f t="shared" si="16"/>
        <v>7.9779999999999998</v>
      </c>
      <c r="I16" s="300">
        <f t="shared" si="16"/>
        <v>8.2399999999999984</v>
      </c>
      <c r="J16" s="300">
        <f t="shared" si="16"/>
        <v>8.620000000000001</v>
      </c>
      <c r="K16" s="300">
        <f t="shared" si="16"/>
        <v>8.9699999999999989</v>
      </c>
      <c r="L16" s="300">
        <f t="shared" si="16"/>
        <v>9.379999999999999</v>
      </c>
      <c r="M16" s="300">
        <f t="shared" si="16"/>
        <v>9.8500000000000014</v>
      </c>
      <c r="N16" s="300">
        <f t="shared" si="16"/>
        <v>1</v>
      </c>
      <c r="O16" s="300">
        <f t="shared" si="16"/>
        <v>1.1200000000000001</v>
      </c>
      <c r="P16" s="300">
        <f t="shared" si="16"/>
        <v>1.19</v>
      </c>
      <c r="Q16" s="300">
        <f t="shared" si="16"/>
        <v>1.27</v>
      </c>
      <c r="R16" s="300">
        <f t="shared" si="16"/>
        <v>1.35</v>
      </c>
      <c r="S16" s="300">
        <f t="shared" si="16"/>
        <v>1.44</v>
      </c>
      <c r="T16" s="301">
        <f t="shared" si="16"/>
        <v>23</v>
      </c>
      <c r="U16" s="301">
        <f t="shared" si="16"/>
        <v>23</v>
      </c>
      <c r="V16" s="301">
        <f t="shared" si="16"/>
        <v>24</v>
      </c>
      <c r="W16" s="301">
        <f t="shared" si="16"/>
        <v>23</v>
      </c>
      <c r="X16" s="301">
        <f t="shared" si="16"/>
        <v>23</v>
      </c>
      <c r="Y16" s="300">
        <f t="shared" si="16"/>
        <v>23</v>
      </c>
      <c r="Z16" s="300">
        <f t="shared" si="16"/>
        <v>1.363</v>
      </c>
      <c r="AA16" s="300">
        <f t="shared" si="16"/>
        <v>1.5370000000000001</v>
      </c>
      <c r="AB16" s="300">
        <f t="shared" si="16"/>
        <v>1.7549999999999999</v>
      </c>
      <c r="AC16" s="300">
        <f t="shared" si="16"/>
        <v>1.927</v>
      </c>
      <c r="AD16" s="300">
        <f t="shared" si="16"/>
        <v>2.1120000000000001</v>
      </c>
      <c r="AE16" s="300">
        <f t="shared" si="16"/>
        <v>2.17536</v>
      </c>
      <c r="AF16" s="303">
        <f t="shared" ref="AF16" si="17">Z16/T16/12*1000000</f>
        <v>4938.405797101449</v>
      </c>
      <c r="AG16" s="303">
        <f t="shared" ref="AG16" si="18">AA16/U16/12*1000000</f>
        <v>5568.8405797101459</v>
      </c>
      <c r="AH16" s="303">
        <f t="shared" ref="AH16" si="19">AB16/V16/12*1000000</f>
        <v>6093.7499999999991</v>
      </c>
      <c r="AI16" s="303">
        <f t="shared" ref="AI16" si="20">AC16/W16/12*1000000</f>
        <v>6981.884057971014</v>
      </c>
      <c r="AJ16" s="303">
        <f t="shared" ref="AJ16" si="21">AD16/X16/12*1000000</f>
        <v>7652.173913043478</v>
      </c>
      <c r="AK16" s="303">
        <f t="shared" ref="AK16" si="22">AE16/Y16/12*1000000</f>
        <v>7881.7391304347811</v>
      </c>
      <c r="AL16" s="3"/>
      <c r="AM16" s="3"/>
    </row>
    <row r="17" spans="1:39" ht="15.75" customHeight="1" x14ac:dyDescent="0.2">
      <c r="A17" s="138" t="s">
        <v>105</v>
      </c>
      <c r="B17" s="140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5"/>
      <c r="U17" s="45"/>
      <c r="V17" s="45"/>
      <c r="W17" s="45"/>
      <c r="X17" s="45"/>
      <c r="Y17" s="44"/>
      <c r="Z17" s="44"/>
      <c r="AA17" s="44"/>
      <c r="AB17" s="44"/>
      <c r="AC17" s="44"/>
      <c r="AD17" s="44"/>
      <c r="AE17" s="44"/>
      <c r="AF17" s="128"/>
      <c r="AG17" s="128"/>
      <c r="AH17" s="128"/>
      <c r="AI17" s="128"/>
      <c r="AJ17" s="128"/>
      <c r="AK17" s="128"/>
      <c r="AL17" s="3"/>
      <c r="AM17" s="3"/>
    </row>
    <row r="18" spans="1:39" ht="31.5" x14ac:dyDescent="0.2">
      <c r="A18" s="46" t="s">
        <v>283</v>
      </c>
      <c r="B18" s="140">
        <v>4.8</v>
      </c>
      <c r="C18" s="44">
        <v>4.0999999999999996</v>
      </c>
      <c r="D18" s="44">
        <v>4.29</v>
      </c>
      <c r="E18" s="44">
        <v>4.46</v>
      </c>
      <c r="F18" s="44">
        <v>4.67</v>
      </c>
      <c r="G18" s="44">
        <v>4.9000000000000004</v>
      </c>
      <c r="H18" s="140">
        <v>3.88</v>
      </c>
      <c r="I18" s="44">
        <v>4.0999999999999996</v>
      </c>
      <c r="J18" s="44">
        <v>4.29</v>
      </c>
      <c r="K18" s="44">
        <v>4.46</v>
      </c>
      <c r="L18" s="44">
        <v>4.67</v>
      </c>
      <c r="M18" s="44">
        <v>4.9000000000000004</v>
      </c>
      <c r="N18" s="44">
        <v>0.72</v>
      </c>
      <c r="O18" s="44">
        <v>0.62</v>
      </c>
      <c r="P18" s="44">
        <v>0.64</v>
      </c>
      <c r="Q18" s="44">
        <v>0.67</v>
      </c>
      <c r="R18" s="45">
        <v>0.7</v>
      </c>
      <c r="S18" s="44">
        <v>0.74</v>
      </c>
      <c r="T18" s="45">
        <v>3</v>
      </c>
      <c r="U18" s="45">
        <v>3</v>
      </c>
      <c r="V18" s="44">
        <v>3</v>
      </c>
      <c r="W18" s="44">
        <v>3</v>
      </c>
      <c r="X18" s="44">
        <v>3</v>
      </c>
      <c r="Y18" s="44">
        <v>3</v>
      </c>
      <c r="Z18" s="44">
        <v>0.28299999999999997</v>
      </c>
      <c r="AA18" s="44">
        <v>0.29399999999999998</v>
      </c>
      <c r="AB18" s="44">
        <v>0.30299999999999999</v>
      </c>
      <c r="AC18" s="232">
        <v>0.309</v>
      </c>
      <c r="AD18" s="44">
        <v>0.312</v>
      </c>
      <c r="AE18" s="232">
        <f>AD18*103%</f>
        <v>0.32136000000000003</v>
      </c>
      <c r="AF18" s="233">
        <f t="shared" ref="AF18:AK18" si="23">Z18/T18/12*1000000</f>
        <v>7861.1111111111104</v>
      </c>
      <c r="AG18" s="233">
        <f t="shared" si="23"/>
        <v>8166.6666666666661</v>
      </c>
      <c r="AH18" s="233">
        <f t="shared" si="23"/>
        <v>8416.6666666666661</v>
      </c>
      <c r="AI18" s="233">
        <f t="shared" si="23"/>
        <v>8583.3333333333339</v>
      </c>
      <c r="AJ18" s="233">
        <f t="shared" si="23"/>
        <v>8666.6666666666661</v>
      </c>
      <c r="AK18" s="233">
        <f t="shared" si="23"/>
        <v>8926.6666666666679</v>
      </c>
      <c r="AL18" s="3"/>
      <c r="AM18" s="3"/>
    </row>
    <row r="19" spans="1:39" ht="15.75" x14ac:dyDescent="0.2">
      <c r="A19" s="46" t="s">
        <v>284</v>
      </c>
      <c r="B19" s="140">
        <v>5.0579999999999998</v>
      </c>
      <c r="C19" s="44">
        <v>4.1429999999999998</v>
      </c>
      <c r="D19" s="44">
        <v>4.33</v>
      </c>
      <c r="E19" s="44">
        <v>5.51</v>
      </c>
      <c r="F19" s="44">
        <v>4.71</v>
      </c>
      <c r="G19" s="44">
        <v>4.95</v>
      </c>
      <c r="H19" s="140">
        <v>4.0979999999999999</v>
      </c>
      <c r="I19" s="44">
        <v>4.1399999999999997</v>
      </c>
      <c r="J19" s="44">
        <v>4.33</v>
      </c>
      <c r="K19" s="44">
        <v>4.51</v>
      </c>
      <c r="L19" s="44">
        <v>4.71</v>
      </c>
      <c r="M19" s="44">
        <v>4.95</v>
      </c>
      <c r="N19" s="44">
        <v>0.28000000000000003</v>
      </c>
      <c r="O19" s="44">
        <v>0.5</v>
      </c>
      <c r="P19" s="44">
        <v>0.55000000000000004</v>
      </c>
      <c r="Q19" s="44">
        <v>0.6</v>
      </c>
      <c r="R19" s="44">
        <v>0.65</v>
      </c>
      <c r="S19" s="44">
        <v>0.7</v>
      </c>
      <c r="T19" s="45">
        <v>20</v>
      </c>
      <c r="U19" s="45">
        <v>20</v>
      </c>
      <c r="V19" s="45">
        <v>21</v>
      </c>
      <c r="W19" s="45">
        <v>20</v>
      </c>
      <c r="X19" s="44">
        <v>20</v>
      </c>
      <c r="Y19" s="44">
        <v>20</v>
      </c>
      <c r="Z19" s="44">
        <v>1.08</v>
      </c>
      <c r="AA19" s="44">
        <v>1.2430000000000001</v>
      </c>
      <c r="AB19" s="44">
        <v>1.452</v>
      </c>
      <c r="AC19" s="44">
        <v>1.6180000000000001</v>
      </c>
      <c r="AD19" s="44">
        <v>1.8</v>
      </c>
      <c r="AE19" s="232">
        <f>AD19*103%</f>
        <v>1.8540000000000001</v>
      </c>
      <c r="AF19" s="233">
        <f t="shared" ref="AF19:AK20" si="24">Z19/T19/12*1000000</f>
        <v>4500.0000000000009</v>
      </c>
      <c r="AG19" s="233">
        <f t="shared" si="24"/>
        <v>5179.166666666667</v>
      </c>
      <c r="AH19" s="233">
        <f t="shared" si="24"/>
        <v>5761.9047619047624</v>
      </c>
      <c r="AI19" s="233">
        <f t="shared" si="24"/>
        <v>6741.666666666667</v>
      </c>
      <c r="AJ19" s="233">
        <f t="shared" si="24"/>
        <v>7500</v>
      </c>
      <c r="AK19" s="128">
        <f t="shared" si="24"/>
        <v>7725</v>
      </c>
      <c r="AL19" s="3"/>
      <c r="AM19" s="3"/>
    </row>
    <row r="20" spans="1:39" ht="81" customHeight="1" x14ac:dyDescent="0.2">
      <c r="A20" s="145" t="s">
        <v>97</v>
      </c>
      <c r="B20" s="229">
        <f>B22</f>
        <v>4.83</v>
      </c>
      <c r="C20" s="230">
        <f t="shared" ref="C20:AE20" si="25">C22</f>
        <v>5.6760000000000002</v>
      </c>
      <c r="D20" s="230">
        <f t="shared" si="25"/>
        <v>5.75</v>
      </c>
      <c r="E20" s="230">
        <f t="shared" si="25"/>
        <v>5.95</v>
      </c>
      <c r="F20" s="230">
        <f t="shared" si="25"/>
        <v>6.29</v>
      </c>
      <c r="G20" s="230">
        <f t="shared" si="25"/>
        <v>6.61</v>
      </c>
      <c r="H20" s="230">
        <f t="shared" si="25"/>
        <v>4.83</v>
      </c>
      <c r="I20" s="230">
        <f t="shared" si="25"/>
        <v>5.6760000000000002</v>
      </c>
      <c r="J20" s="230">
        <f t="shared" si="25"/>
        <v>5.75</v>
      </c>
      <c r="K20" s="230">
        <f t="shared" si="25"/>
        <v>5.95</v>
      </c>
      <c r="L20" s="230">
        <f t="shared" si="25"/>
        <v>6.29</v>
      </c>
      <c r="M20" s="230">
        <f t="shared" si="25"/>
        <v>6.61</v>
      </c>
      <c r="N20" s="230">
        <f t="shared" si="25"/>
        <v>0.42</v>
      </c>
      <c r="O20" s="230">
        <f t="shared" si="25"/>
        <v>1.0549999999999999</v>
      </c>
      <c r="P20" s="230">
        <f t="shared" si="25"/>
        <v>1.07</v>
      </c>
      <c r="Q20" s="230">
        <f t="shared" si="25"/>
        <v>1.1100000000000001</v>
      </c>
      <c r="R20" s="230">
        <f t="shared" si="25"/>
        <v>1.17</v>
      </c>
      <c r="S20" s="230">
        <f t="shared" si="25"/>
        <v>1.23</v>
      </c>
      <c r="T20" s="231">
        <f t="shared" si="25"/>
        <v>12</v>
      </c>
      <c r="U20" s="231">
        <f t="shared" si="25"/>
        <v>10</v>
      </c>
      <c r="V20" s="231">
        <f t="shared" si="25"/>
        <v>10</v>
      </c>
      <c r="W20" s="231">
        <f t="shared" si="25"/>
        <v>10</v>
      </c>
      <c r="X20" s="231">
        <f t="shared" si="25"/>
        <v>10</v>
      </c>
      <c r="Y20" s="230">
        <f t="shared" si="25"/>
        <v>10</v>
      </c>
      <c r="Z20" s="230">
        <f t="shared" si="25"/>
        <v>1.5529999999999999</v>
      </c>
      <c r="AA20" s="230">
        <f t="shared" si="25"/>
        <v>1.9</v>
      </c>
      <c r="AB20" s="230">
        <f t="shared" si="25"/>
        <v>1.9</v>
      </c>
      <c r="AC20" s="230">
        <f t="shared" si="25"/>
        <v>1.9</v>
      </c>
      <c r="AD20" s="230">
        <f t="shared" si="25"/>
        <v>1.9</v>
      </c>
      <c r="AE20" s="230">
        <f t="shared" si="25"/>
        <v>1.9569999999999999</v>
      </c>
      <c r="AF20" s="294">
        <f t="shared" si="24"/>
        <v>10784.722222222221</v>
      </c>
      <c r="AG20" s="294">
        <f t="shared" si="24"/>
        <v>15833.333333333334</v>
      </c>
      <c r="AH20" s="294">
        <f t="shared" si="24"/>
        <v>15833.333333333334</v>
      </c>
      <c r="AI20" s="294">
        <f t="shared" si="24"/>
        <v>15833.333333333334</v>
      </c>
      <c r="AJ20" s="294">
        <f t="shared" si="24"/>
        <v>15833.333333333334</v>
      </c>
      <c r="AK20" s="294">
        <f t="shared" si="24"/>
        <v>16308.33333333333</v>
      </c>
      <c r="AL20" s="3"/>
      <c r="AM20" s="3"/>
    </row>
    <row r="21" spans="1:39" ht="15.75" customHeight="1" x14ac:dyDescent="0.2">
      <c r="A21" s="183" t="s">
        <v>105</v>
      </c>
      <c r="B21" s="140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5"/>
      <c r="U21" s="45"/>
      <c r="V21" s="45"/>
      <c r="W21" s="45"/>
      <c r="X21" s="45"/>
      <c r="Y21" s="44"/>
      <c r="Z21" s="44"/>
      <c r="AA21" s="44"/>
      <c r="AB21" s="44"/>
      <c r="AC21" s="44"/>
      <c r="AD21" s="44"/>
      <c r="AE21" s="44"/>
      <c r="AF21" s="128"/>
      <c r="AG21" s="128"/>
      <c r="AH21" s="128"/>
      <c r="AI21" s="128"/>
      <c r="AJ21" s="128"/>
      <c r="AK21" s="128"/>
      <c r="AL21" s="3"/>
      <c r="AM21" s="3"/>
    </row>
    <row r="22" spans="1:39" ht="15.75" x14ac:dyDescent="0.2">
      <c r="A22" s="46" t="s">
        <v>282</v>
      </c>
      <c r="B22" s="44">
        <v>4.83</v>
      </c>
      <c r="C22" s="44">
        <v>5.6760000000000002</v>
      </c>
      <c r="D22" s="44">
        <v>5.75</v>
      </c>
      <c r="E22" s="44">
        <v>5.95</v>
      </c>
      <c r="F22" s="44">
        <v>6.29</v>
      </c>
      <c r="G22" s="44">
        <v>6.61</v>
      </c>
      <c r="H22" s="44">
        <v>4.83</v>
      </c>
      <c r="I22" s="44">
        <v>5.6760000000000002</v>
      </c>
      <c r="J22" s="44">
        <v>5.75</v>
      </c>
      <c r="K22" s="44">
        <v>5.95</v>
      </c>
      <c r="L22" s="44">
        <v>6.29</v>
      </c>
      <c r="M22" s="44">
        <v>6.61</v>
      </c>
      <c r="N22" s="44">
        <v>0.42</v>
      </c>
      <c r="O22" s="44">
        <v>1.0549999999999999</v>
      </c>
      <c r="P22" s="44">
        <v>1.07</v>
      </c>
      <c r="Q22" s="44">
        <v>1.1100000000000001</v>
      </c>
      <c r="R22" s="44">
        <v>1.17</v>
      </c>
      <c r="S22" s="44">
        <v>1.23</v>
      </c>
      <c r="T22" s="45">
        <v>12</v>
      </c>
      <c r="U22" s="45">
        <v>10</v>
      </c>
      <c r="V22" s="45">
        <v>10</v>
      </c>
      <c r="W22" s="45">
        <v>10</v>
      </c>
      <c r="X22" s="44">
        <v>10</v>
      </c>
      <c r="Y22" s="44">
        <v>10</v>
      </c>
      <c r="Z22" s="44">
        <v>1.5529999999999999</v>
      </c>
      <c r="AA22" s="44">
        <v>1.9</v>
      </c>
      <c r="AB22" s="44">
        <v>1.9</v>
      </c>
      <c r="AC22" s="44">
        <v>1.9</v>
      </c>
      <c r="AD22" s="44">
        <v>1.9</v>
      </c>
      <c r="AE22" s="44">
        <f>AD22*103%</f>
        <v>1.9569999999999999</v>
      </c>
      <c r="AF22" s="233">
        <f t="shared" ref="AF22:AK22" si="26">Z22/T22/12*1000000</f>
        <v>10784.722222222221</v>
      </c>
      <c r="AG22" s="233">
        <f t="shared" si="26"/>
        <v>15833.333333333334</v>
      </c>
      <c r="AH22" s="233">
        <f t="shared" si="26"/>
        <v>15833.333333333334</v>
      </c>
      <c r="AI22" s="233">
        <f t="shared" si="26"/>
        <v>15833.333333333334</v>
      </c>
      <c r="AJ22" s="233">
        <f t="shared" si="26"/>
        <v>15833.333333333334</v>
      </c>
      <c r="AK22" s="233">
        <f t="shared" si="26"/>
        <v>16308.33333333333</v>
      </c>
      <c r="AL22" s="3"/>
      <c r="AM22" s="3"/>
    </row>
    <row r="23" spans="1:39" ht="15.75" x14ac:dyDescent="0.2">
      <c r="A23" s="142"/>
      <c r="B23" s="140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  <c r="U23" s="45"/>
      <c r="V23" s="45"/>
      <c r="W23" s="45"/>
      <c r="X23" s="45"/>
      <c r="Y23" s="44"/>
      <c r="Z23" s="44"/>
      <c r="AA23" s="44"/>
      <c r="AB23" s="44"/>
      <c r="AC23" s="44"/>
      <c r="AD23" s="44"/>
      <c r="AE23" s="44"/>
      <c r="AF23" s="128"/>
      <c r="AG23" s="128"/>
      <c r="AH23" s="128"/>
      <c r="AI23" s="128"/>
      <c r="AJ23" s="128"/>
      <c r="AK23" s="128"/>
      <c r="AL23" s="3"/>
      <c r="AM23" s="3"/>
    </row>
    <row r="24" spans="1:39" ht="47.25" x14ac:dyDescent="0.2">
      <c r="A24" s="146" t="s">
        <v>12</v>
      </c>
      <c r="B24" s="229">
        <f>B26+B27+B28+B29</f>
        <v>62.56</v>
      </c>
      <c r="C24" s="230">
        <f t="shared" ref="C24:AE24" si="27">C26+C27+C28+C29</f>
        <v>106.06800000000001</v>
      </c>
      <c r="D24" s="230">
        <f t="shared" si="27"/>
        <v>153.535</v>
      </c>
      <c r="E24" s="230">
        <f t="shared" si="27"/>
        <v>160.83699999999999</v>
      </c>
      <c r="F24" s="230">
        <f t="shared" si="27"/>
        <v>168.28800000000001</v>
      </c>
      <c r="G24" s="230">
        <f>G26+G27+G28+G29</f>
        <v>176.554</v>
      </c>
      <c r="H24" s="230">
        <f t="shared" si="27"/>
        <v>52.45</v>
      </c>
      <c r="I24" s="230">
        <f t="shared" si="27"/>
        <v>106.06800000000001</v>
      </c>
      <c r="J24" s="230">
        <f t="shared" si="27"/>
        <v>153.535</v>
      </c>
      <c r="K24" s="230">
        <f t="shared" si="27"/>
        <v>160.83699999999999</v>
      </c>
      <c r="L24" s="230">
        <f t="shared" si="27"/>
        <v>168.28800000000001</v>
      </c>
      <c r="M24" s="230">
        <f t="shared" si="27"/>
        <v>176.554</v>
      </c>
      <c r="N24" s="230">
        <f t="shared" si="27"/>
        <v>-7.0990000000000002</v>
      </c>
      <c r="O24" s="296">
        <f t="shared" si="27"/>
        <v>-6.7146999999999997</v>
      </c>
      <c r="P24" s="296">
        <f t="shared" si="27"/>
        <v>15.481000000000002</v>
      </c>
      <c r="Q24" s="230">
        <f t="shared" si="27"/>
        <v>13.888999999999999</v>
      </c>
      <c r="R24" s="230">
        <f t="shared" si="27"/>
        <v>17.940000000000001</v>
      </c>
      <c r="S24" s="230">
        <f t="shared" si="27"/>
        <v>19.044999999999998</v>
      </c>
      <c r="T24" s="231">
        <f t="shared" si="27"/>
        <v>120</v>
      </c>
      <c r="U24" s="231">
        <f t="shared" si="27"/>
        <v>189</v>
      </c>
      <c r="V24" s="231">
        <f t="shared" si="27"/>
        <v>196</v>
      </c>
      <c r="W24" s="231">
        <f t="shared" si="27"/>
        <v>196</v>
      </c>
      <c r="X24" s="231">
        <f t="shared" si="27"/>
        <v>196</v>
      </c>
      <c r="Y24" s="230">
        <f t="shared" si="27"/>
        <v>196</v>
      </c>
      <c r="Z24" s="230">
        <f t="shared" si="27"/>
        <v>14.923999999999999</v>
      </c>
      <c r="AA24" s="230">
        <f t="shared" si="27"/>
        <v>22.170999999999999</v>
      </c>
      <c r="AB24" s="230">
        <f t="shared" si="27"/>
        <v>26.645999999999997</v>
      </c>
      <c r="AC24" s="230">
        <f t="shared" si="27"/>
        <v>27.491999999999997</v>
      </c>
      <c r="AD24" s="230">
        <f t="shared" si="27"/>
        <v>28.405000000000001</v>
      </c>
      <c r="AE24" s="230">
        <f t="shared" si="27"/>
        <v>29.427</v>
      </c>
      <c r="AF24" s="294">
        <f>Z24/T24/12*1000000</f>
        <v>10363.888888888889</v>
      </c>
      <c r="AG24" s="294">
        <f t="shared" ref="AG24" si="28">AA24/U24/12*1000000</f>
        <v>9775.5731922398591</v>
      </c>
      <c r="AH24" s="294">
        <f t="shared" ref="AH24" si="29">AB24/V24/12*1000000</f>
        <v>11329.08163265306</v>
      </c>
      <c r="AI24" s="294">
        <f t="shared" ref="AI24" si="30">AC24/W24/12*1000000</f>
        <v>11688.775510204081</v>
      </c>
      <c r="AJ24" s="294">
        <f t="shared" ref="AJ24" si="31">AD24/X24/12*1000000</f>
        <v>12076.955782312925</v>
      </c>
      <c r="AK24" s="294">
        <f t="shared" ref="AK24" si="32">AE24/Y24/12*1000000</f>
        <v>12511.479591836733</v>
      </c>
      <c r="AL24" s="3"/>
      <c r="AM24" s="3"/>
    </row>
    <row r="25" spans="1:39" ht="15.75" customHeight="1" x14ac:dyDescent="0.2">
      <c r="A25" s="147" t="s">
        <v>105</v>
      </c>
      <c r="B25" s="140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5"/>
      <c r="U25" s="45"/>
      <c r="V25" s="45"/>
      <c r="W25" s="45"/>
      <c r="X25" s="45"/>
      <c r="Y25" s="44"/>
      <c r="Z25" s="44"/>
      <c r="AA25" s="44"/>
      <c r="AB25" s="44"/>
      <c r="AC25" s="44"/>
      <c r="AD25" s="44"/>
      <c r="AE25" s="44"/>
      <c r="AF25" s="128"/>
      <c r="AG25" s="128"/>
      <c r="AH25" s="128"/>
      <c r="AI25" s="128"/>
      <c r="AJ25" s="128"/>
      <c r="AK25" s="128"/>
      <c r="AL25" s="3"/>
      <c r="AM25" s="3"/>
    </row>
    <row r="26" spans="1:39" ht="15.75" x14ac:dyDescent="0.2">
      <c r="A26" s="46" t="s">
        <v>267</v>
      </c>
      <c r="B26" s="140">
        <v>0</v>
      </c>
      <c r="C26" s="232">
        <v>14.375999999999999</v>
      </c>
      <c r="D26" s="232">
        <v>57.503999999999998</v>
      </c>
      <c r="E26" s="232">
        <v>60.954000000000001</v>
      </c>
      <c r="F26" s="232">
        <v>64.644000000000005</v>
      </c>
      <c r="G26" s="232">
        <v>68.488</v>
      </c>
      <c r="H26" s="44">
        <v>0</v>
      </c>
      <c r="I26" s="232">
        <v>14.375999999999999</v>
      </c>
      <c r="J26" s="232">
        <v>57.503999999999998</v>
      </c>
      <c r="K26" s="232">
        <v>60.954000000000001</v>
      </c>
      <c r="L26" s="232">
        <v>64.644000000000005</v>
      </c>
      <c r="M26" s="232">
        <v>68.488</v>
      </c>
      <c r="N26" s="44">
        <v>0</v>
      </c>
      <c r="O26" s="44">
        <v>8.2000000000000003E-2</v>
      </c>
      <c r="P26" s="44">
        <v>16.303000000000001</v>
      </c>
      <c r="Q26" s="44">
        <v>17.309999999999999</v>
      </c>
      <c r="R26" s="44">
        <v>18.349</v>
      </c>
      <c r="S26" s="44">
        <v>19.45</v>
      </c>
      <c r="T26" s="45">
        <v>0</v>
      </c>
      <c r="U26" s="45">
        <v>25</v>
      </c>
      <c r="V26" s="45">
        <v>25</v>
      </c>
      <c r="W26" s="45">
        <v>25</v>
      </c>
      <c r="X26" s="45">
        <v>25</v>
      </c>
      <c r="Y26" s="44">
        <v>25</v>
      </c>
      <c r="Z26" s="44">
        <v>0</v>
      </c>
      <c r="AA26" s="44">
        <v>0.92500000000000004</v>
      </c>
      <c r="AB26" s="44">
        <v>3.9430000000000001</v>
      </c>
      <c r="AC26" s="44">
        <v>4.18</v>
      </c>
      <c r="AD26" s="44">
        <v>4.431</v>
      </c>
      <c r="AE26" s="44">
        <v>4.6980000000000004</v>
      </c>
      <c r="AF26" s="128">
        <v>0</v>
      </c>
      <c r="AG26" s="233">
        <f>AA26/U26/12*1000000</f>
        <v>3083.3333333333339</v>
      </c>
      <c r="AH26" s="233">
        <f t="shared" ref="AH26:AK29" si="33">AB26/V26/12*1000000</f>
        <v>13143.333333333334</v>
      </c>
      <c r="AI26" s="233">
        <f t="shared" si="33"/>
        <v>13933.333333333332</v>
      </c>
      <c r="AJ26" s="233">
        <f t="shared" si="33"/>
        <v>14770</v>
      </c>
      <c r="AK26" s="233">
        <f t="shared" si="33"/>
        <v>15660</v>
      </c>
      <c r="AL26" s="3"/>
      <c r="AM26" s="3"/>
    </row>
    <row r="27" spans="1:39" ht="15.75" x14ac:dyDescent="0.2">
      <c r="A27" s="46" t="s">
        <v>270</v>
      </c>
      <c r="B27" s="293">
        <v>23.577999999999999</v>
      </c>
      <c r="C27" s="232">
        <v>31.523</v>
      </c>
      <c r="D27" s="232">
        <v>32.6</v>
      </c>
      <c r="E27" s="232">
        <v>32.9</v>
      </c>
      <c r="F27" s="232">
        <v>33.020000000000003</v>
      </c>
      <c r="G27" s="232">
        <v>33.51</v>
      </c>
      <c r="H27" s="293">
        <v>19.059999999999999</v>
      </c>
      <c r="I27" s="232">
        <v>31.523</v>
      </c>
      <c r="J27" s="232">
        <v>32.6</v>
      </c>
      <c r="K27" s="232">
        <v>32.9</v>
      </c>
      <c r="L27" s="232">
        <v>33.020000000000003</v>
      </c>
      <c r="M27" s="232">
        <v>33.51</v>
      </c>
      <c r="N27" s="44">
        <v>0</v>
      </c>
      <c r="O27" s="234">
        <v>-1.5477000000000001</v>
      </c>
      <c r="P27" s="44">
        <v>0</v>
      </c>
      <c r="Q27" s="44">
        <v>0</v>
      </c>
      <c r="R27" s="44">
        <v>0</v>
      </c>
      <c r="S27" s="44">
        <v>0</v>
      </c>
      <c r="T27" s="45">
        <v>50</v>
      </c>
      <c r="U27" s="45">
        <v>82</v>
      </c>
      <c r="V27" s="45">
        <v>86</v>
      </c>
      <c r="W27" s="45">
        <v>86</v>
      </c>
      <c r="X27" s="45">
        <v>86</v>
      </c>
      <c r="Y27" s="44">
        <v>86</v>
      </c>
      <c r="Z27" s="44">
        <v>6.125</v>
      </c>
      <c r="AA27" s="44">
        <v>10.618</v>
      </c>
      <c r="AB27" s="44">
        <v>11.007999999999999</v>
      </c>
      <c r="AC27" s="44">
        <v>11.007999999999999</v>
      </c>
      <c r="AD27" s="44">
        <v>11.007999999999999</v>
      </c>
      <c r="AE27" s="44">
        <v>11.007999999999999</v>
      </c>
      <c r="AF27" s="233">
        <f>Z27/T27/12*1000000</f>
        <v>10208.333333333334</v>
      </c>
      <c r="AG27" s="233">
        <f t="shared" ref="AG27:AG29" si="34">AA27/U27/12*1000000</f>
        <v>10790.650406504066</v>
      </c>
      <c r="AH27" s="233">
        <f t="shared" si="33"/>
        <v>10666.666666666666</v>
      </c>
      <c r="AI27" s="233">
        <f t="shared" si="33"/>
        <v>10666.666666666666</v>
      </c>
      <c r="AJ27" s="233">
        <f t="shared" si="33"/>
        <v>10666.666666666666</v>
      </c>
      <c r="AK27" s="233">
        <f t="shared" si="33"/>
        <v>10666.666666666666</v>
      </c>
      <c r="AL27" s="3"/>
      <c r="AM27" s="3"/>
    </row>
    <row r="28" spans="1:39" ht="15.75" x14ac:dyDescent="0.2">
      <c r="A28" s="46" t="s">
        <v>271</v>
      </c>
      <c r="B28" s="293">
        <v>6.1159999999999997</v>
      </c>
      <c r="C28" s="232">
        <v>10.612</v>
      </c>
      <c r="D28" s="232">
        <v>10.9</v>
      </c>
      <c r="E28" s="232">
        <v>11.3</v>
      </c>
      <c r="F28" s="232">
        <v>11.6</v>
      </c>
      <c r="G28" s="232">
        <v>11.9</v>
      </c>
      <c r="H28" s="293">
        <v>5.03</v>
      </c>
      <c r="I28" s="232">
        <v>10.612</v>
      </c>
      <c r="J28" s="232">
        <v>10.9</v>
      </c>
      <c r="K28" s="232">
        <v>11.3</v>
      </c>
      <c r="L28" s="232">
        <v>11.6</v>
      </c>
      <c r="M28" s="232">
        <v>11.9</v>
      </c>
      <c r="N28" s="44">
        <v>0.80300000000000005</v>
      </c>
      <c r="O28" s="234">
        <v>1.093</v>
      </c>
      <c r="P28" s="44">
        <v>1.66</v>
      </c>
      <c r="Q28" s="44">
        <v>-1.7529999999999999</v>
      </c>
      <c r="R28" s="44">
        <v>-1.859</v>
      </c>
      <c r="S28" s="44">
        <v>-1.962</v>
      </c>
      <c r="T28" s="45">
        <v>36</v>
      </c>
      <c r="U28" s="45">
        <v>40</v>
      </c>
      <c r="V28" s="45">
        <v>41</v>
      </c>
      <c r="W28" s="45">
        <v>41</v>
      </c>
      <c r="X28" s="45">
        <v>41</v>
      </c>
      <c r="Y28" s="44">
        <v>41</v>
      </c>
      <c r="Z28" s="44">
        <v>3.302</v>
      </c>
      <c r="AA28" s="44">
        <v>3.4049999999999998</v>
      </c>
      <c r="AB28" s="44">
        <v>4.0380000000000003</v>
      </c>
      <c r="AC28" s="44">
        <v>4.2640000000000002</v>
      </c>
      <c r="AD28" s="44">
        <v>4.524</v>
      </c>
      <c r="AE28" s="44">
        <v>4.7729999999999997</v>
      </c>
      <c r="AF28" s="233">
        <f t="shared" ref="AF28" si="35">Z28/T28/12*1000000</f>
        <v>7643.5185185185182</v>
      </c>
      <c r="AG28" s="233">
        <f t="shared" si="34"/>
        <v>7093.7499999999991</v>
      </c>
      <c r="AH28" s="233">
        <f t="shared" si="33"/>
        <v>8207.3170731707323</v>
      </c>
      <c r="AI28" s="233">
        <f t="shared" si="33"/>
        <v>8666.6666666666679</v>
      </c>
      <c r="AJ28" s="233">
        <f t="shared" si="33"/>
        <v>9195.1219512195112</v>
      </c>
      <c r="AK28" s="233">
        <f t="shared" si="33"/>
        <v>9701.2195121951227</v>
      </c>
      <c r="AL28" s="3"/>
      <c r="AM28" s="3"/>
    </row>
    <row r="29" spans="1:39" ht="31.5" x14ac:dyDescent="0.2">
      <c r="A29" s="142" t="s">
        <v>268</v>
      </c>
      <c r="B29" s="140">
        <v>32.866</v>
      </c>
      <c r="C29" s="44">
        <v>49.557000000000002</v>
      </c>
      <c r="D29" s="44">
        <v>52.530999999999999</v>
      </c>
      <c r="E29" s="44">
        <v>55.683</v>
      </c>
      <c r="F29" s="44">
        <v>59.024000000000001</v>
      </c>
      <c r="G29" s="44">
        <v>62.655999999999999</v>
      </c>
      <c r="H29" s="140">
        <v>28.36</v>
      </c>
      <c r="I29" s="44">
        <v>49.557000000000002</v>
      </c>
      <c r="J29" s="44">
        <v>52.530999999999999</v>
      </c>
      <c r="K29" s="44">
        <v>55.683</v>
      </c>
      <c r="L29" s="44">
        <v>59.024000000000001</v>
      </c>
      <c r="M29" s="44">
        <v>62.655999999999999</v>
      </c>
      <c r="N29" s="44">
        <v>-7.9020000000000001</v>
      </c>
      <c r="O29" s="44">
        <v>-6.3419999999999996</v>
      </c>
      <c r="P29" s="44">
        <v>-2.4820000000000002</v>
      </c>
      <c r="Q29" s="44">
        <v>-1.6679999999999999</v>
      </c>
      <c r="R29" s="44">
        <v>1.45</v>
      </c>
      <c r="S29" s="44">
        <v>1.5569999999999999</v>
      </c>
      <c r="T29" s="45">
        <v>34</v>
      </c>
      <c r="U29" s="45">
        <v>42</v>
      </c>
      <c r="V29" s="45">
        <v>44</v>
      </c>
      <c r="W29" s="45">
        <v>44</v>
      </c>
      <c r="X29" s="45">
        <v>44</v>
      </c>
      <c r="Y29" s="44">
        <v>44</v>
      </c>
      <c r="Z29" s="44">
        <v>5.4969999999999999</v>
      </c>
      <c r="AA29" s="44">
        <v>7.2229999999999999</v>
      </c>
      <c r="AB29" s="44">
        <v>7.657</v>
      </c>
      <c r="AC29" s="44">
        <v>8.0399999999999991</v>
      </c>
      <c r="AD29" s="44">
        <v>8.4420000000000002</v>
      </c>
      <c r="AE29" s="44">
        <v>8.9480000000000004</v>
      </c>
      <c r="AF29" s="233">
        <f t="shared" ref="AF29" si="36">Z29/T29/12*1000000</f>
        <v>13473.039215686273</v>
      </c>
      <c r="AG29" s="233">
        <f t="shared" si="34"/>
        <v>14331.349206349207</v>
      </c>
      <c r="AH29" s="233">
        <f t="shared" si="33"/>
        <v>14501.89393939394</v>
      </c>
      <c r="AI29" s="233">
        <f t="shared" si="33"/>
        <v>15227.272727272726</v>
      </c>
      <c r="AJ29" s="233">
        <f t="shared" si="33"/>
        <v>15988.636363636364</v>
      </c>
      <c r="AK29" s="233">
        <f t="shared" si="33"/>
        <v>16946.9696969697</v>
      </c>
      <c r="AL29" s="3"/>
      <c r="AM29" s="3"/>
    </row>
    <row r="30" spans="1:39" ht="15.75" customHeight="1" x14ac:dyDescent="0.2">
      <c r="A30" s="146" t="s">
        <v>13</v>
      </c>
      <c r="B30" s="229">
        <f>B32</f>
        <v>0</v>
      </c>
      <c r="C30" s="229">
        <f t="shared" ref="C30:AK30" si="37">C32</f>
        <v>0</v>
      </c>
      <c r="D30" s="229">
        <f t="shared" si="37"/>
        <v>0</v>
      </c>
      <c r="E30" s="229">
        <f t="shared" si="37"/>
        <v>0</v>
      </c>
      <c r="F30" s="229">
        <f t="shared" si="37"/>
        <v>0</v>
      </c>
      <c r="G30" s="229">
        <f t="shared" si="37"/>
        <v>0</v>
      </c>
      <c r="H30" s="229">
        <f t="shared" si="37"/>
        <v>0</v>
      </c>
      <c r="I30" s="229">
        <f t="shared" si="37"/>
        <v>0</v>
      </c>
      <c r="J30" s="229">
        <f t="shared" si="37"/>
        <v>0</v>
      </c>
      <c r="K30" s="229">
        <f t="shared" si="37"/>
        <v>0</v>
      </c>
      <c r="L30" s="229">
        <f t="shared" si="37"/>
        <v>0</v>
      </c>
      <c r="M30" s="229">
        <f t="shared" si="37"/>
        <v>0</v>
      </c>
      <c r="N30" s="229">
        <f t="shared" si="37"/>
        <v>0</v>
      </c>
      <c r="O30" s="229">
        <f t="shared" si="37"/>
        <v>0</v>
      </c>
      <c r="P30" s="229">
        <f t="shared" si="37"/>
        <v>0</v>
      </c>
      <c r="Q30" s="229">
        <f t="shared" si="37"/>
        <v>0</v>
      </c>
      <c r="R30" s="229">
        <f t="shared" si="37"/>
        <v>0</v>
      </c>
      <c r="S30" s="229">
        <f t="shared" si="37"/>
        <v>0</v>
      </c>
      <c r="T30" s="229">
        <f t="shared" si="37"/>
        <v>0</v>
      </c>
      <c r="U30" s="229">
        <f t="shared" si="37"/>
        <v>0</v>
      </c>
      <c r="V30" s="229">
        <f t="shared" si="37"/>
        <v>0</v>
      </c>
      <c r="W30" s="229">
        <f t="shared" si="37"/>
        <v>0</v>
      </c>
      <c r="X30" s="229">
        <f t="shared" si="37"/>
        <v>0</v>
      </c>
      <c r="Y30" s="229">
        <f t="shared" si="37"/>
        <v>0</v>
      </c>
      <c r="Z30" s="229">
        <f t="shared" si="37"/>
        <v>0</v>
      </c>
      <c r="AA30" s="229">
        <f t="shared" si="37"/>
        <v>0</v>
      </c>
      <c r="AB30" s="229">
        <f t="shared" si="37"/>
        <v>0</v>
      </c>
      <c r="AC30" s="229">
        <f t="shared" si="37"/>
        <v>0</v>
      </c>
      <c r="AD30" s="229">
        <f t="shared" si="37"/>
        <v>0</v>
      </c>
      <c r="AE30" s="229">
        <f t="shared" si="37"/>
        <v>0</v>
      </c>
      <c r="AF30" s="229">
        <f t="shared" si="37"/>
        <v>0</v>
      </c>
      <c r="AG30" s="229">
        <f t="shared" si="37"/>
        <v>0</v>
      </c>
      <c r="AH30" s="229">
        <f t="shared" si="37"/>
        <v>0</v>
      </c>
      <c r="AI30" s="229">
        <f t="shared" si="37"/>
        <v>0</v>
      </c>
      <c r="AJ30" s="229">
        <f t="shared" si="37"/>
        <v>0</v>
      </c>
      <c r="AK30" s="229">
        <f t="shared" si="37"/>
        <v>0</v>
      </c>
      <c r="AL30" s="3"/>
      <c r="AM30" s="3"/>
    </row>
    <row r="31" spans="1:39" ht="15.75" customHeight="1" x14ac:dyDescent="0.2">
      <c r="A31" s="183" t="s">
        <v>105</v>
      </c>
      <c r="B31" s="140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5"/>
      <c r="U31" s="45"/>
      <c r="V31" s="45"/>
      <c r="W31" s="45"/>
      <c r="X31" s="45"/>
      <c r="Y31" s="44"/>
      <c r="Z31" s="44"/>
      <c r="AA31" s="44"/>
      <c r="AB31" s="44"/>
      <c r="AC31" s="44"/>
      <c r="AD31" s="44"/>
      <c r="AE31" s="44"/>
      <c r="AF31" s="128"/>
      <c r="AG31" s="128"/>
      <c r="AH31" s="128"/>
      <c r="AI31" s="128"/>
      <c r="AJ31" s="128"/>
      <c r="AK31" s="128"/>
      <c r="AL31" s="3"/>
      <c r="AM31" s="3"/>
    </row>
    <row r="32" spans="1:39" ht="15.75" x14ac:dyDescent="0.2">
      <c r="A32" s="46"/>
      <c r="B32" s="140">
        <v>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3"/>
      <c r="AM32" s="3"/>
    </row>
    <row r="33" spans="1:39" ht="15.75" customHeight="1" x14ac:dyDescent="0.2">
      <c r="A33" s="146" t="s">
        <v>14</v>
      </c>
      <c r="B33" s="229">
        <f>B35</f>
        <v>25.033999999999999</v>
      </c>
      <c r="C33" s="230">
        <f t="shared" ref="C33:AK33" si="38">C35</f>
        <v>97.813000000000002</v>
      </c>
      <c r="D33" s="230">
        <f t="shared" si="38"/>
        <v>28.324000000000002</v>
      </c>
      <c r="E33" s="230">
        <f t="shared" si="38"/>
        <v>45.366</v>
      </c>
      <c r="F33" s="230">
        <f t="shared" si="38"/>
        <v>52.177999999999997</v>
      </c>
      <c r="G33" s="230">
        <f t="shared" si="38"/>
        <v>68.552999999999997</v>
      </c>
      <c r="H33" s="230">
        <f t="shared" si="38"/>
        <v>19.034700000000001</v>
      </c>
      <c r="I33" s="230">
        <f t="shared" si="38"/>
        <v>97.813000000000002</v>
      </c>
      <c r="J33" s="230">
        <f t="shared" si="38"/>
        <v>28.324000000000002</v>
      </c>
      <c r="K33" s="230">
        <f t="shared" si="38"/>
        <v>45.366</v>
      </c>
      <c r="L33" s="230">
        <f t="shared" si="38"/>
        <v>52.177999999999997</v>
      </c>
      <c r="M33" s="230">
        <f t="shared" si="38"/>
        <v>68.552999999999997</v>
      </c>
      <c r="N33" s="230">
        <f t="shared" si="38"/>
        <v>29.131</v>
      </c>
      <c r="O33" s="230">
        <f t="shared" si="38"/>
        <v>14.839</v>
      </c>
      <c r="P33" s="230">
        <f t="shared" si="38"/>
        <v>16.111000000000001</v>
      </c>
      <c r="Q33" s="230">
        <f t="shared" si="38"/>
        <v>18.254999999999999</v>
      </c>
      <c r="R33" s="230">
        <f t="shared" si="38"/>
        <v>19.326000000000001</v>
      </c>
      <c r="S33" s="230">
        <f t="shared" si="38"/>
        <v>21.564</v>
      </c>
      <c r="T33" s="231">
        <f t="shared" si="38"/>
        <v>103</v>
      </c>
      <c r="U33" s="231">
        <f t="shared" si="38"/>
        <v>107</v>
      </c>
      <c r="V33" s="231">
        <f t="shared" si="38"/>
        <v>107</v>
      </c>
      <c r="W33" s="231">
        <f t="shared" si="38"/>
        <v>107</v>
      </c>
      <c r="X33" s="231">
        <f t="shared" si="38"/>
        <v>107</v>
      </c>
      <c r="Y33" s="230">
        <f t="shared" si="38"/>
        <v>107</v>
      </c>
      <c r="Z33" s="230">
        <f t="shared" si="38"/>
        <v>29.17</v>
      </c>
      <c r="AA33" s="230">
        <f t="shared" si="38"/>
        <v>23.879000000000001</v>
      </c>
      <c r="AB33" s="230">
        <f t="shared" si="38"/>
        <v>24.178000000000001</v>
      </c>
      <c r="AC33" s="230">
        <f t="shared" si="38"/>
        <v>26.324000000000002</v>
      </c>
      <c r="AD33" s="230">
        <f t="shared" si="38"/>
        <v>27.059000000000001</v>
      </c>
      <c r="AE33" s="230">
        <f t="shared" si="38"/>
        <v>28.321999999999999</v>
      </c>
      <c r="AF33" s="294">
        <f t="shared" si="38"/>
        <v>23600.323624595469</v>
      </c>
      <c r="AG33" s="294">
        <f t="shared" si="38"/>
        <v>18597.352024922122</v>
      </c>
      <c r="AH33" s="294">
        <f t="shared" si="38"/>
        <v>18830.218068535825</v>
      </c>
      <c r="AI33" s="294">
        <f t="shared" si="38"/>
        <v>20501.557632398755</v>
      </c>
      <c r="AJ33" s="294">
        <f t="shared" si="38"/>
        <v>21073.987538940812</v>
      </c>
      <c r="AK33" s="294">
        <f t="shared" si="38"/>
        <v>22057.632398753896</v>
      </c>
      <c r="AL33" s="3"/>
      <c r="AM33" s="3"/>
    </row>
    <row r="34" spans="1:39" ht="15.75" customHeight="1" x14ac:dyDescent="0.2">
      <c r="A34" s="183" t="s">
        <v>105</v>
      </c>
      <c r="B34" s="140" t="s">
        <v>269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5"/>
      <c r="U34" s="45"/>
      <c r="V34" s="45"/>
      <c r="W34" s="45"/>
      <c r="X34" s="45"/>
      <c r="Y34" s="44"/>
      <c r="Z34" s="44"/>
      <c r="AA34" s="44"/>
      <c r="AB34" s="44"/>
      <c r="AC34" s="44"/>
      <c r="AD34" s="44"/>
      <c r="AE34" s="44"/>
      <c r="AF34" s="128"/>
      <c r="AG34" s="128"/>
      <c r="AH34" s="128"/>
      <c r="AI34" s="128"/>
      <c r="AJ34" s="128"/>
      <c r="AK34" s="128"/>
      <c r="AL34" s="3"/>
      <c r="AM34" s="3"/>
    </row>
    <row r="35" spans="1:39" ht="51.75" customHeight="1" x14ac:dyDescent="0.2">
      <c r="A35" s="46" t="s">
        <v>278</v>
      </c>
      <c r="B35" s="140">
        <v>25.033999999999999</v>
      </c>
      <c r="C35" s="44">
        <v>97.813000000000002</v>
      </c>
      <c r="D35" s="44">
        <v>28.324000000000002</v>
      </c>
      <c r="E35" s="44">
        <v>45.366</v>
      </c>
      <c r="F35" s="44">
        <v>52.177999999999997</v>
      </c>
      <c r="G35" s="44">
        <v>68.552999999999997</v>
      </c>
      <c r="H35" s="345">
        <v>19.034700000000001</v>
      </c>
      <c r="I35" s="44">
        <v>97.813000000000002</v>
      </c>
      <c r="J35" s="44">
        <v>28.324000000000002</v>
      </c>
      <c r="K35" s="44">
        <v>45.366</v>
      </c>
      <c r="L35" s="44">
        <v>52.177999999999997</v>
      </c>
      <c r="M35" s="44">
        <v>68.552999999999997</v>
      </c>
      <c r="N35" s="44">
        <v>29.131</v>
      </c>
      <c r="O35" s="44">
        <v>14.839</v>
      </c>
      <c r="P35" s="44">
        <v>16.111000000000001</v>
      </c>
      <c r="Q35" s="44">
        <v>18.254999999999999</v>
      </c>
      <c r="R35" s="44">
        <v>19.326000000000001</v>
      </c>
      <c r="S35" s="44">
        <v>21.564</v>
      </c>
      <c r="T35" s="45">
        <v>103</v>
      </c>
      <c r="U35" s="45">
        <v>107</v>
      </c>
      <c r="V35" s="45">
        <v>107</v>
      </c>
      <c r="W35" s="45">
        <v>107</v>
      </c>
      <c r="X35" s="45">
        <v>107</v>
      </c>
      <c r="Y35" s="44">
        <v>107</v>
      </c>
      <c r="Z35" s="44">
        <v>29.17</v>
      </c>
      <c r="AA35" s="44">
        <v>23.879000000000001</v>
      </c>
      <c r="AB35" s="44">
        <v>24.178000000000001</v>
      </c>
      <c r="AC35" s="44">
        <v>26.324000000000002</v>
      </c>
      <c r="AD35" s="44">
        <v>27.059000000000001</v>
      </c>
      <c r="AE35" s="232">
        <v>28.321999999999999</v>
      </c>
      <c r="AF35" s="233">
        <f>Z35/T35/12*1000000</f>
        <v>23600.323624595469</v>
      </c>
      <c r="AG35" s="233">
        <f t="shared" ref="AG35:AK36" si="39">AA35/U35/12*1000000</f>
        <v>18597.352024922122</v>
      </c>
      <c r="AH35" s="233">
        <f t="shared" si="39"/>
        <v>18830.218068535825</v>
      </c>
      <c r="AI35" s="233">
        <f t="shared" si="39"/>
        <v>20501.557632398755</v>
      </c>
      <c r="AJ35" s="233">
        <f t="shared" si="39"/>
        <v>21073.987538940812</v>
      </c>
      <c r="AK35" s="233">
        <f t="shared" si="39"/>
        <v>22057.632398753896</v>
      </c>
      <c r="AL35" s="3"/>
      <c r="AM35" s="3"/>
    </row>
    <row r="36" spans="1:39" ht="15.75" customHeight="1" x14ac:dyDescent="0.2">
      <c r="A36" s="146" t="s">
        <v>15</v>
      </c>
      <c r="B36" s="229">
        <f>B38+B39+B40+B41+B42+B43</f>
        <v>88.911999999999992</v>
      </c>
      <c r="C36" s="229">
        <f t="shared" ref="C36:AE36" si="40">C38+C39+C40+C41+C42+C43</f>
        <v>97.792999999999992</v>
      </c>
      <c r="D36" s="229">
        <f t="shared" si="40"/>
        <v>108.89999999999999</v>
      </c>
      <c r="E36" s="229">
        <f t="shared" si="40"/>
        <v>108.89999999999999</v>
      </c>
      <c r="F36" s="229">
        <f t="shared" si="40"/>
        <v>110.7</v>
      </c>
      <c r="G36" s="229">
        <f t="shared" si="40"/>
        <v>111.2</v>
      </c>
      <c r="H36" s="229">
        <f t="shared" si="40"/>
        <v>88.911999999999992</v>
      </c>
      <c r="I36" s="229">
        <f t="shared" si="40"/>
        <v>97.792999999999992</v>
      </c>
      <c r="J36" s="229">
        <f t="shared" si="40"/>
        <v>108.89999999999999</v>
      </c>
      <c r="K36" s="229">
        <f t="shared" si="40"/>
        <v>108.89999999999999</v>
      </c>
      <c r="L36" s="229">
        <f t="shared" si="40"/>
        <v>110.7</v>
      </c>
      <c r="M36" s="229">
        <f t="shared" si="40"/>
        <v>111.2</v>
      </c>
      <c r="N36" s="229">
        <f t="shared" si="40"/>
        <v>6.649</v>
      </c>
      <c r="O36" s="229">
        <f t="shared" si="40"/>
        <v>5.9410000000000007</v>
      </c>
      <c r="P36" s="229">
        <f t="shared" si="40"/>
        <v>10.040000000000001</v>
      </c>
      <c r="Q36" s="229">
        <f t="shared" si="40"/>
        <v>11.24</v>
      </c>
      <c r="R36" s="229">
        <f t="shared" si="40"/>
        <v>11.35</v>
      </c>
      <c r="S36" s="229">
        <f t="shared" si="40"/>
        <v>11.35</v>
      </c>
      <c r="T36" s="229">
        <f t="shared" si="40"/>
        <v>369</v>
      </c>
      <c r="U36" s="229">
        <f t="shared" si="40"/>
        <v>374</v>
      </c>
      <c r="V36" s="229">
        <f t="shared" si="40"/>
        <v>386</v>
      </c>
      <c r="W36" s="229">
        <f t="shared" si="40"/>
        <v>390</v>
      </c>
      <c r="X36" s="229">
        <f t="shared" si="40"/>
        <v>392</v>
      </c>
      <c r="Y36" s="229">
        <f t="shared" si="40"/>
        <v>392</v>
      </c>
      <c r="Z36" s="229">
        <f t="shared" si="40"/>
        <v>42.009</v>
      </c>
      <c r="AA36" s="229">
        <f t="shared" si="40"/>
        <v>44.292000000000002</v>
      </c>
      <c r="AB36" s="229">
        <f t="shared" si="40"/>
        <v>47.1</v>
      </c>
      <c r="AC36" s="229">
        <f t="shared" si="40"/>
        <v>47.349999999999994</v>
      </c>
      <c r="AD36" s="229">
        <f t="shared" si="40"/>
        <v>47.7</v>
      </c>
      <c r="AE36" s="229">
        <f t="shared" si="40"/>
        <v>47.9</v>
      </c>
      <c r="AF36" s="305">
        <f>Z36/T36/12*1000000</f>
        <v>9487.1273712737129</v>
      </c>
      <c r="AG36" s="305">
        <f t="shared" si="39"/>
        <v>9868.9839572192523</v>
      </c>
      <c r="AH36" s="305">
        <f t="shared" si="39"/>
        <v>10168.39378238342</v>
      </c>
      <c r="AI36" s="305">
        <f t="shared" si="39"/>
        <v>10117.521367521367</v>
      </c>
      <c r="AJ36" s="305">
        <f t="shared" si="39"/>
        <v>10140.306122448979</v>
      </c>
      <c r="AK36" s="305">
        <f t="shared" si="39"/>
        <v>10182.823129251699</v>
      </c>
      <c r="AL36" s="3"/>
      <c r="AM36" s="3"/>
    </row>
    <row r="37" spans="1:39" ht="15.75" customHeight="1" x14ac:dyDescent="0.2">
      <c r="A37" s="183" t="s">
        <v>105</v>
      </c>
      <c r="B37" s="140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/>
      <c r="U37" s="45"/>
      <c r="V37" s="45"/>
      <c r="W37" s="45"/>
      <c r="X37" s="45"/>
      <c r="Y37" s="44"/>
      <c r="Z37" s="44"/>
      <c r="AA37" s="44"/>
      <c r="AB37" s="44"/>
      <c r="AC37" s="44"/>
      <c r="AD37" s="44"/>
      <c r="AE37" s="44"/>
      <c r="AF37" s="128"/>
      <c r="AG37" s="128"/>
      <c r="AH37" s="128"/>
      <c r="AI37" s="128"/>
      <c r="AJ37" s="128"/>
      <c r="AK37" s="128"/>
      <c r="AL37" s="3"/>
      <c r="AM37" s="3"/>
    </row>
    <row r="38" spans="1:39" ht="15.75" customHeight="1" x14ac:dyDescent="0.2">
      <c r="A38" s="46" t="s">
        <v>272</v>
      </c>
      <c r="B38" s="140">
        <v>32.625999999999998</v>
      </c>
      <c r="C38" s="44">
        <v>34.39</v>
      </c>
      <c r="D38" s="44">
        <v>35</v>
      </c>
      <c r="E38" s="44">
        <v>35</v>
      </c>
      <c r="F38" s="44">
        <v>36</v>
      </c>
      <c r="G38" s="44">
        <v>36</v>
      </c>
      <c r="H38" s="140">
        <v>32.625999999999998</v>
      </c>
      <c r="I38" s="44">
        <v>34.39</v>
      </c>
      <c r="J38" s="44">
        <v>35</v>
      </c>
      <c r="K38" s="44">
        <v>35</v>
      </c>
      <c r="L38" s="44">
        <v>36</v>
      </c>
      <c r="M38" s="44">
        <v>36</v>
      </c>
      <c r="N38" s="44">
        <v>1.587</v>
      </c>
      <c r="O38" s="44">
        <v>1.355</v>
      </c>
      <c r="P38" s="44">
        <v>2</v>
      </c>
      <c r="Q38" s="44">
        <v>2</v>
      </c>
      <c r="R38" s="44">
        <v>2</v>
      </c>
      <c r="S38" s="44">
        <v>2</v>
      </c>
      <c r="T38" s="45">
        <v>101</v>
      </c>
      <c r="U38" s="45">
        <v>101</v>
      </c>
      <c r="V38" s="45">
        <v>101</v>
      </c>
      <c r="W38" s="45">
        <v>102</v>
      </c>
      <c r="X38" s="45">
        <v>103</v>
      </c>
      <c r="Y38" s="44">
        <v>103</v>
      </c>
      <c r="Z38" s="44">
        <v>8.9990000000000006</v>
      </c>
      <c r="AA38" s="44">
        <v>10.073</v>
      </c>
      <c r="AB38" s="44">
        <v>10.1</v>
      </c>
      <c r="AC38" s="44">
        <v>10.199999999999999</v>
      </c>
      <c r="AD38" s="44">
        <v>10.3</v>
      </c>
      <c r="AE38" s="44">
        <v>10.5</v>
      </c>
      <c r="AF38" s="233">
        <f>Z38/T38/12*1000000</f>
        <v>7424.9174917491755</v>
      </c>
      <c r="AG38" s="233">
        <f t="shared" ref="AG38:AG44" si="41">AA38/U38/12*1000000</f>
        <v>8311.0561056105616</v>
      </c>
      <c r="AH38" s="233">
        <f t="shared" ref="AH38:AH44" si="42">AB38/V38/12*1000000</f>
        <v>8333.3333333333339</v>
      </c>
      <c r="AI38" s="233">
        <f t="shared" ref="AI38:AI44" si="43">AC38/W38/12*1000000</f>
        <v>8333.3333333333339</v>
      </c>
      <c r="AJ38" s="233">
        <f t="shared" ref="AJ38:AJ44" si="44">AD38/X38/12*1000000</f>
        <v>8333.3333333333339</v>
      </c>
      <c r="AK38" s="233">
        <f t="shared" ref="AK38:AK44" si="45">AE38/Y38/12*1000000</f>
        <v>8495.1456310679605</v>
      </c>
      <c r="AL38" s="3"/>
      <c r="AM38" s="3"/>
    </row>
    <row r="39" spans="1:39" ht="15.75" customHeight="1" x14ac:dyDescent="0.2">
      <c r="A39" s="46" t="s">
        <v>273</v>
      </c>
      <c r="B39" s="140">
        <v>11.891</v>
      </c>
      <c r="C39" s="44">
        <v>16.667999999999999</v>
      </c>
      <c r="D39" s="44">
        <v>17</v>
      </c>
      <c r="E39" s="44">
        <v>17</v>
      </c>
      <c r="F39" s="44">
        <v>17.5</v>
      </c>
      <c r="G39" s="44">
        <v>18</v>
      </c>
      <c r="H39" s="140">
        <v>11.891</v>
      </c>
      <c r="I39" s="44">
        <v>16.667999999999999</v>
      </c>
      <c r="J39" s="44">
        <v>17</v>
      </c>
      <c r="K39" s="44">
        <v>17</v>
      </c>
      <c r="L39" s="44">
        <v>17.5</v>
      </c>
      <c r="M39" s="44">
        <v>18</v>
      </c>
      <c r="N39" s="44">
        <v>2.0049999999999999</v>
      </c>
      <c r="O39" s="44">
        <v>2.06</v>
      </c>
      <c r="P39" s="44">
        <v>3</v>
      </c>
      <c r="Q39" s="44">
        <v>4</v>
      </c>
      <c r="R39" s="44">
        <v>4</v>
      </c>
      <c r="S39" s="44">
        <v>4</v>
      </c>
      <c r="T39" s="45">
        <v>74</v>
      </c>
      <c r="U39" s="45">
        <v>73</v>
      </c>
      <c r="V39" s="45">
        <v>74</v>
      </c>
      <c r="W39" s="45">
        <v>75</v>
      </c>
      <c r="X39" s="45">
        <v>75</v>
      </c>
      <c r="Y39" s="44">
        <v>75</v>
      </c>
      <c r="Z39" s="44">
        <v>6.9219999999999997</v>
      </c>
      <c r="AA39" s="44">
        <v>5.1959999999999997</v>
      </c>
      <c r="AB39" s="44">
        <v>7</v>
      </c>
      <c r="AC39" s="44">
        <v>7.1</v>
      </c>
      <c r="AD39" s="44">
        <v>7.2</v>
      </c>
      <c r="AE39" s="44">
        <v>7.2</v>
      </c>
      <c r="AF39" s="233">
        <f t="shared" ref="AF39:AF44" si="46">Z39/T39/12*1000000</f>
        <v>7795.0450450450444</v>
      </c>
      <c r="AG39" s="233">
        <f t="shared" si="41"/>
        <v>5931.5068493150684</v>
      </c>
      <c r="AH39" s="233">
        <f t="shared" si="42"/>
        <v>7882.8828828828837</v>
      </c>
      <c r="AI39" s="233">
        <f t="shared" si="43"/>
        <v>7888.8888888888878</v>
      </c>
      <c r="AJ39" s="233">
        <f t="shared" si="44"/>
        <v>8000</v>
      </c>
      <c r="AK39" s="233">
        <f t="shared" si="45"/>
        <v>8000</v>
      </c>
      <c r="AL39" s="3"/>
      <c r="AM39" s="3"/>
    </row>
    <row r="40" spans="1:39" ht="15.75" customHeight="1" x14ac:dyDescent="0.2">
      <c r="A40" s="46" t="s">
        <v>274</v>
      </c>
      <c r="B40" s="140">
        <v>5.4509999999999996</v>
      </c>
      <c r="C40" s="44">
        <v>6.641</v>
      </c>
      <c r="D40" s="44">
        <v>7.5</v>
      </c>
      <c r="E40" s="44">
        <v>7.5</v>
      </c>
      <c r="F40" s="44">
        <v>7.5</v>
      </c>
      <c r="G40" s="44">
        <v>7.5</v>
      </c>
      <c r="H40" s="140">
        <v>5.4509999999999996</v>
      </c>
      <c r="I40" s="44">
        <v>6.641</v>
      </c>
      <c r="J40" s="44">
        <v>7.5</v>
      </c>
      <c r="K40" s="44">
        <v>7.5</v>
      </c>
      <c r="L40" s="44">
        <v>7.5</v>
      </c>
      <c r="M40" s="44">
        <v>7.5</v>
      </c>
      <c r="N40" s="44">
        <v>1.5860000000000001</v>
      </c>
      <c r="O40" s="44">
        <v>1.6</v>
      </c>
      <c r="P40" s="44">
        <v>2</v>
      </c>
      <c r="Q40" s="44">
        <v>2</v>
      </c>
      <c r="R40" s="44">
        <v>2</v>
      </c>
      <c r="S40" s="44">
        <v>2</v>
      </c>
      <c r="T40" s="45">
        <v>29</v>
      </c>
      <c r="U40" s="45">
        <v>26</v>
      </c>
      <c r="V40" s="45">
        <v>30</v>
      </c>
      <c r="W40" s="45">
        <v>30</v>
      </c>
      <c r="X40" s="45">
        <v>30</v>
      </c>
      <c r="Y40" s="44">
        <v>30</v>
      </c>
      <c r="Z40" s="44">
        <v>2.2610000000000001</v>
      </c>
      <c r="AA40" s="44">
        <v>2.0720000000000001</v>
      </c>
      <c r="AB40" s="44">
        <v>2.2999999999999998</v>
      </c>
      <c r="AC40" s="44">
        <v>2.35</v>
      </c>
      <c r="AD40" s="44">
        <v>2.4</v>
      </c>
      <c r="AE40" s="44">
        <v>2.4</v>
      </c>
      <c r="AF40" s="233">
        <f t="shared" si="46"/>
        <v>6497.1264367816102</v>
      </c>
      <c r="AG40" s="233">
        <f t="shared" si="41"/>
        <v>6641.0256410256416</v>
      </c>
      <c r="AH40" s="233">
        <f t="shared" si="42"/>
        <v>6388.8888888888887</v>
      </c>
      <c r="AI40" s="233">
        <f t="shared" si="43"/>
        <v>6527.7777777777783</v>
      </c>
      <c r="AJ40" s="233">
        <f t="shared" si="44"/>
        <v>6666.666666666667</v>
      </c>
      <c r="AK40" s="233">
        <f t="shared" si="45"/>
        <v>6666.666666666667</v>
      </c>
      <c r="AL40" s="3"/>
      <c r="AM40" s="3"/>
    </row>
    <row r="41" spans="1:39" ht="15.75" customHeight="1" x14ac:dyDescent="0.2">
      <c r="A41" s="46" t="s">
        <v>275</v>
      </c>
      <c r="B41" s="140">
        <v>12.840999999999999</v>
      </c>
      <c r="C41" s="44">
        <v>14.098000000000001</v>
      </c>
      <c r="D41" s="44">
        <v>14.1</v>
      </c>
      <c r="E41" s="44">
        <v>14.1</v>
      </c>
      <c r="F41" s="44">
        <v>14.2</v>
      </c>
      <c r="G41" s="44">
        <v>14.2</v>
      </c>
      <c r="H41" s="140">
        <v>12.840999999999999</v>
      </c>
      <c r="I41" s="44">
        <v>14.098000000000001</v>
      </c>
      <c r="J41" s="44">
        <v>14.1</v>
      </c>
      <c r="K41" s="44">
        <v>14.1</v>
      </c>
      <c r="L41" s="44">
        <v>14.2</v>
      </c>
      <c r="M41" s="44">
        <v>14.2</v>
      </c>
      <c r="N41" s="44">
        <v>0.88</v>
      </c>
      <c r="O41" s="44">
        <v>0.51500000000000001</v>
      </c>
      <c r="P41" s="44">
        <v>1</v>
      </c>
      <c r="Q41" s="44">
        <v>1</v>
      </c>
      <c r="R41" s="44">
        <v>1</v>
      </c>
      <c r="S41" s="44">
        <v>1</v>
      </c>
      <c r="T41" s="45">
        <v>46</v>
      </c>
      <c r="U41" s="45">
        <v>59</v>
      </c>
      <c r="V41" s="45">
        <v>59</v>
      </c>
      <c r="W41" s="45">
        <v>59</v>
      </c>
      <c r="X41" s="45">
        <v>59</v>
      </c>
      <c r="Y41" s="44">
        <v>59</v>
      </c>
      <c r="Z41" s="44">
        <v>3.214</v>
      </c>
      <c r="AA41" s="44">
        <v>4.9370000000000003</v>
      </c>
      <c r="AB41" s="44">
        <v>5</v>
      </c>
      <c r="AC41" s="44">
        <v>5</v>
      </c>
      <c r="AD41" s="44">
        <v>5</v>
      </c>
      <c r="AE41" s="44">
        <v>5</v>
      </c>
      <c r="AF41" s="233">
        <f t="shared" si="46"/>
        <v>5822.463768115942</v>
      </c>
      <c r="AG41" s="233">
        <f t="shared" si="41"/>
        <v>6973.1638418079101</v>
      </c>
      <c r="AH41" s="233">
        <f t="shared" si="42"/>
        <v>7062.1468926553671</v>
      </c>
      <c r="AI41" s="233">
        <f t="shared" si="43"/>
        <v>7062.1468926553671</v>
      </c>
      <c r="AJ41" s="233">
        <f t="shared" si="44"/>
        <v>7062.1468926553671</v>
      </c>
      <c r="AK41" s="233">
        <f t="shared" si="45"/>
        <v>7062.1468926553671</v>
      </c>
      <c r="AL41" s="3"/>
      <c r="AM41" s="3"/>
    </row>
    <row r="42" spans="1:39" ht="15.75" x14ac:dyDescent="0.2">
      <c r="A42" s="46" t="s">
        <v>276</v>
      </c>
      <c r="B42" s="140">
        <v>22.658999999999999</v>
      </c>
      <c r="C42" s="44">
        <v>23.297000000000001</v>
      </c>
      <c r="D42" s="44">
        <v>32.299999999999997</v>
      </c>
      <c r="E42" s="44">
        <v>32.299999999999997</v>
      </c>
      <c r="F42" s="44">
        <v>32.5</v>
      </c>
      <c r="G42" s="44">
        <v>32.5</v>
      </c>
      <c r="H42" s="140">
        <v>22.658999999999999</v>
      </c>
      <c r="I42" s="44">
        <v>23.297000000000001</v>
      </c>
      <c r="J42" s="44">
        <v>32.299999999999997</v>
      </c>
      <c r="K42" s="44">
        <v>32.299999999999997</v>
      </c>
      <c r="L42" s="44">
        <v>32.5</v>
      </c>
      <c r="M42" s="44">
        <v>32.5</v>
      </c>
      <c r="N42" s="44">
        <v>1.0189999999999999</v>
      </c>
      <c r="O42" s="44">
        <v>1.02</v>
      </c>
      <c r="P42" s="44">
        <v>2.4</v>
      </c>
      <c r="Q42" s="44">
        <v>2.4</v>
      </c>
      <c r="R42" s="44">
        <v>2.4</v>
      </c>
      <c r="S42" s="44">
        <v>2.4</v>
      </c>
      <c r="T42" s="45">
        <v>29</v>
      </c>
      <c r="U42" s="45">
        <v>22</v>
      </c>
      <c r="V42" s="45">
        <v>29</v>
      </c>
      <c r="W42" s="45">
        <v>29</v>
      </c>
      <c r="X42" s="45">
        <v>30</v>
      </c>
      <c r="Y42" s="44">
        <v>30</v>
      </c>
      <c r="Z42" s="44">
        <v>3.2890000000000001</v>
      </c>
      <c r="AA42" s="44">
        <v>2.8559999999999999</v>
      </c>
      <c r="AB42" s="44">
        <v>3.5</v>
      </c>
      <c r="AC42" s="44">
        <v>3.5</v>
      </c>
      <c r="AD42" s="44">
        <v>3.6</v>
      </c>
      <c r="AE42" s="44">
        <v>3.6</v>
      </c>
      <c r="AF42" s="233">
        <f t="shared" si="46"/>
        <v>9451.1494252873563</v>
      </c>
      <c r="AG42" s="233">
        <f t="shared" si="41"/>
        <v>10818.181818181816</v>
      </c>
      <c r="AH42" s="233">
        <f t="shared" si="42"/>
        <v>10057.471264367816</v>
      </c>
      <c r="AI42" s="233">
        <f t="shared" si="43"/>
        <v>10057.471264367816</v>
      </c>
      <c r="AJ42" s="233">
        <f t="shared" si="44"/>
        <v>10000</v>
      </c>
      <c r="AK42" s="233">
        <f t="shared" si="45"/>
        <v>10000</v>
      </c>
      <c r="AL42" s="3"/>
      <c r="AM42" s="3"/>
    </row>
    <row r="43" spans="1:39" ht="15.75" x14ac:dyDescent="0.2">
      <c r="A43" s="46" t="s">
        <v>277</v>
      </c>
      <c r="B43" s="140">
        <v>3.444</v>
      </c>
      <c r="C43" s="44">
        <v>2.6989999999999998</v>
      </c>
      <c r="D43" s="44">
        <v>3</v>
      </c>
      <c r="E43" s="44">
        <v>3</v>
      </c>
      <c r="F43" s="44">
        <v>3</v>
      </c>
      <c r="G43" s="44">
        <v>3</v>
      </c>
      <c r="H43" s="140">
        <v>3.444</v>
      </c>
      <c r="I43" s="44">
        <v>2.6989999999999998</v>
      </c>
      <c r="J43" s="44">
        <v>3</v>
      </c>
      <c r="K43" s="44">
        <v>3</v>
      </c>
      <c r="L43" s="44">
        <v>3</v>
      </c>
      <c r="M43" s="44">
        <v>3</v>
      </c>
      <c r="N43" s="44">
        <v>-0.42799999999999999</v>
      </c>
      <c r="O43" s="44">
        <v>-0.60899999999999999</v>
      </c>
      <c r="P43" s="44">
        <v>-0.36</v>
      </c>
      <c r="Q43" s="44">
        <v>-0.16</v>
      </c>
      <c r="R43" s="44">
        <v>-0.05</v>
      </c>
      <c r="S43" s="44">
        <v>-0.05</v>
      </c>
      <c r="T43" s="45">
        <v>90</v>
      </c>
      <c r="U43" s="45">
        <v>93</v>
      </c>
      <c r="V43" s="45">
        <v>93</v>
      </c>
      <c r="W43" s="45">
        <v>95</v>
      </c>
      <c r="X43" s="45">
        <v>95</v>
      </c>
      <c r="Y43" s="44">
        <v>95</v>
      </c>
      <c r="Z43" s="44">
        <v>17.324000000000002</v>
      </c>
      <c r="AA43" s="44">
        <v>19.158000000000001</v>
      </c>
      <c r="AB43" s="44">
        <v>19.2</v>
      </c>
      <c r="AC43" s="44">
        <v>19.2</v>
      </c>
      <c r="AD43" s="44">
        <v>19.2</v>
      </c>
      <c r="AE43" s="44">
        <v>19.2</v>
      </c>
      <c r="AF43" s="233">
        <f t="shared" si="46"/>
        <v>16040.740740740741</v>
      </c>
      <c r="AG43" s="233">
        <f t="shared" si="41"/>
        <v>17166.666666666668</v>
      </c>
      <c r="AH43" s="233">
        <f t="shared" si="42"/>
        <v>17204.301075268817</v>
      </c>
      <c r="AI43" s="233">
        <f t="shared" si="43"/>
        <v>16842.105263157893</v>
      </c>
      <c r="AJ43" s="233">
        <f t="shared" si="44"/>
        <v>16842.105263157893</v>
      </c>
      <c r="AK43" s="233">
        <f t="shared" si="45"/>
        <v>16842.105263157893</v>
      </c>
      <c r="AL43" s="3"/>
      <c r="AM43" s="3"/>
    </row>
    <row r="44" spans="1:39" ht="49.5" customHeight="1" x14ac:dyDescent="0.2">
      <c r="A44" s="146" t="s">
        <v>100</v>
      </c>
      <c r="B44" s="229">
        <f>B47</f>
        <v>5.2</v>
      </c>
      <c r="C44" s="230">
        <f t="shared" ref="C44:AE44" si="47">C47</f>
        <v>25.728999999999999</v>
      </c>
      <c r="D44" s="230">
        <f t="shared" si="47"/>
        <v>26.311</v>
      </c>
      <c r="E44" s="230">
        <f t="shared" si="47"/>
        <v>27.302</v>
      </c>
      <c r="F44" s="230">
        <f t="shared" si="47"/>
        <v>27.962</v>
      </c>
      <c r="G44" s="230">
        <f t="shared" si="47"/>
        <v>28.311</v>
      </c>
      <c r="H44" s="230">
        <f t="shared" si="47"/>
        <v>5.2</v>
      </c>
      <c r="I44" s="230">
        <f t="shared" si="47"/>
        <v>25.728999999999999</v>
      </c>
      <c r="J44" s="230">
        <f t="shared" si="47"/>
        <v>26.311</v>
      </c>
      <c r="K44" s="230">
        <f t="shared" si="47"/>
        <v>27.302</v>
      </c>
      <c r="L44" s="230">
        <f t="shared" si="47"/>
        <v>27.962</v>
      </c>
      <c r="M44" s="230">
        <f t="shared" si="47"/>
        <v>28.311</v>
      </c>
      <c r="N44" s="230">
        <f t="shared" si="47"/>
        <v>21.055</v>
      </c>
      <c r="O44" s="230">
        <f t="shared" si="47"/>
        <v>0.93899999999999995</v>
      </c>
      <c r="P44" s="230">
        <f t="shared" si="47"/>
        <v>1.016</v>
      </c>
      <c r="Q44" s="230">
        <f t="shared" si="47"/>
        <v>1.0820000000000001</v>
      </c>
      <c r="R44" s="230">
        <f t="shared" si="47"/>
        <v>1.1319999999999999</v>
      </c>
      <c r="S44" s="230">
        <f t="shared" si="47"/>
        <v>1.2</v>
      </c>
      <c r="T44" s="231">
        <f t="shared" si="47"/>
        <v>67</v>
      </c>
      <c r="U44" s="231">
        <f t="shared" si="47"/>
        <v>67</v>
      </c>
      <c r="V44" s="231">
        <f t="shared" si="47"/>
        <v>67</v>
      </c>
      <c r="W44" s="231">
        <f t="shared" si="47"/>
        <v>67</v>
      </c>
      <c r="X44" s="231">
        <f t="shared" si="47"/>
        <v>67</v>
      </c>
      <c r="Y44" s="230">
        <f t="shared" si="47"/>
        <v>67</v>
      </c>
      <c r="Z44" s="230">
        <f t="shared" si="47"/>
        <v>12.603999999999999</v>
      </c>
      <c r="AA44" s="230">
        <f t="shared" si="47"/>
        <v>15.803000000000001</v>
      </c>
      <c r="AB44" s="230">
        <f t="shared" si="47"/>
        <v>16.024000000000001</v>
      </c>
      <c r="AC44" s="230">
        <f t="shared" si="47"/>
        <v>17.305</v>
      </c>
      <c r="AD44" s="230">
        <f t="shared" si="47"/>
        <v>18.170999999999999</v>
      </c>
      <c r="AE44" s="230">
        <f t="shared" si="47"/>
        <v>17.716000000000001</v>
      </c>
      <c r="AF44" s="294">
        <f t="shared" si="46"/>
        <v>15676.616915422885</v>
      </c>
      <c r="AG44" s="294">
        <f t="shared" si="41"/>
        <v>19655.472636815924</v>
      </c>
      <c r="AH44" s="294">
        <f t="shared" si="42"/>
        <v>19930.348258706468</v>
      </c>
      <c r="AI44" s="294">
        <f t="shared" si="43"/>
        <v>21523.631840796017</v>
      </c>
      <c r="AJ44" s="294">
        <f t="shared" si="44"/>
        <v>22600.746268656716</v>
      </c>
      <c r="AK44" s="294">
        <f t="shared" si="45"/>
        <v>22034.825870646768</v>
      </c>
      <c r="AL44" s="3"/>
      <c r="AM44" s="3"/>
    </row>
    <row r="45" spans="1:39" ht="15.75" customHeight="1" x14ac:dyDescent="0.2">
      <c r="A45" s="183" t="s">
        <v>105</v>
      </c>
      <c r="B45" s="140" t="s">
        <v>269</v>
      </c>
      <c r="C45" s="44" t="s">
        <v>269</v>
      </c>
      <c r="D45" s="44" t="s">
        <v>269</v>
      </c>
      <c r="E45" s="44" t="s">
        <v>269</v>
      </c>
      <c r="F45" s="44" t="s">
        <v>269</v>
      </c>
      <c r="G45" s="44" t="s">
        <v>269</v>
      </c>
      <c r="H45" s="44" t="s">
        <v>269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5"/>
      <c r="U45" s="45"/>
      <c r="V45" s="45"/>
      <c r="W45" s="45"/>
      <c r="X45" s="45"/>
      <c r="Y45" s="44"/>
      <c r="Z45" s="44"/>
      <c r="AA45" s="44"/>
      <c r="AB45" s="44"/>
      <c r="AC45" s="44"/>
      <c r="AD45" s="44"/>
      <c r="AE45" s="44"/>
      <c r="AF45" s="128"/>
      <c r="AG45" s="128"/>
      <c r="AH45" s="128"/>
      <c r="AI45" s="128"/>
      <c r="AJ45" s="128"/>
      <c r="AK45" s="128"/>
      <c r="AL45" s="3"/>
      <c r="AM45" s="3"/>
    </row>
    <row r="46" spans="1:39" ht="15.75" customHeight="1" x14ac:dyDescent="0.2">
      <c r="A46" s="46" t="s">
        <v>285</v>
      </c>
      <c r="B46" s="44">
        <v>0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1</v>
      </c>
      <c r="U46" s="45">
        <v>0</v>
      </c>
      <c r="V46" s="45">
        <v>0</v>
      </c>
      <c r="W46" s="44">
        <v>0</v>
      </c>
      <c r="X46" s="44">
        <v>0</v>
      </c>
      <c r="Y46" s="44">
        <v>0</v>
      </c>
      <c r="Z46" s="44">
        <v>0.2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233">
        <f>Z46/T46/12*1000000</f>
        <v>16666.666666666668</v>
      </c>
      <c r="AG46" s="128">
        <v>0</v>
      </c>
      <c r="AH46" s="128">
        <v>0</v>
      </c>
      <c r="AI46" s="128">
        <v>0</v>
      </c>
      <c r="AJ46" s="128">
        <v>0</v>
      </c>
      <c r="AK46" s="128">
        <v>0</v>
      </c>
      <c r="AL46" s="3"/>
      <c r="AM46" s="3"/>
    </row>
    <row r="47" spans="1:39" ht="36.75" customHeight="1" x14ac:dyDescent="0.2">
      <c r="A47" s="46" t="s">
        <v>331</v>
      </c>
      <c r="B47" s="44">
        <v>5.2</v>
      </c>
      <c r="C47" s="44">
        <v>25.728999999999999</v>
      </c>
      <c r="D47" s="44">
        <v>26.311</v>
      </c>
      <c r="E47" s="44">
        <v>27.302</v>
      </c>
      <c r="F47" s="44">
        <v>27.962</v>
      </c>
      <c r="G47" s="44">
        <v>28.311</v>
      </c>
      <c r="H47" s="44">
        <v>5.2</v>
      </c>
      <c r="I47" s="44">
        <v>25.728999999999999</v>
      </c>
      <c r="J47" s="44">
        <v>26.311</v>
      </c>
      <c r="K47" s="44">
        <v>27.302</v>
      </c>
      <c r="L47" s="44">
        <v>27.962</v>
      </c>
      <c r="M47" s="44">
        <v>28.311</v>
      </c>
      <c r="N47" s="44">
        <v>21.055</v>
      </c>
      <c r="O47" s="44">
        <v>0.93899999999999995</v>
      </c>
      <c r="P47" s="44">
        <v>1.016</v>
      </c>
      <c r="Q47" s="44">
        <v>1.0820000000000001</v>
      </c>
      <c r="R47" s="44">
        <v>1.1319999999999999</v>
      </c>
      <c r="S47" s="44">
        <v>1.2</v>
      </c>
      <c r="T47" s="45">
        <v>67</v>
      </c>
      <c r="U47" s="45">
        <v>67</v>
      </c>
      <c r="V47" s="45">
        <v>67</v>
      </c>
      <c r="W47" s="44">
        <v>67</v>
      </c>
      <c r="X47" s="44">
        <v>67</v>
      </c>
      <c r="Y47" s="44">
        <v>67</v>
      </c>
      <c r="Z47" s="44">
        <v>12.603999999999999</v>
      </c>
      <c r="AA47" s="44">
        <v>15.803000000000001</v>
      </c>
      <c r="AB47" s="44">
        <v>16.024000000000001</v>
      </c>
      <c r="AC47" s="44">
        <v>17.305</v>
      </c>
      <c r="AD47" s="44">
        <v>18.170999999999999</v>
      </c>
      <c r="AE47" s="44">
        <v>17.716000000000001</v>
      </c>
      <c r="AF47" s="233">
        <f>Z47/T47/12*1000000</f>
        <v>15676.616915422885</v>
      </c>
      <c r="AG47" s="233">
        <f>AA47/U47/12*1000000</f>
        <v>19655.472636815924</v>
      </c>
      <c r="AH47" s="233">
        <f t="shared" ref="AH47:AK48" si="48">AB47/V47/12*1000000</f>
        <v>19930.348258706468</v>
      </c>
      <c r="AI47" s="233">
        <f t="shared" si="48"/>
        <v>21523.631840796017</v>
      </c>
      <c r="AJ47" s="233">
        <f t="shared" si="48"/>
        <v>22600.746268656716</v>
      </c>
      <c r="AK47" s="233">
        <f t="shared" si="48"/>
        <v>22034.825870646768</v>
      </c>
      <c r="AL47" s="3"/>
      <c r="AM47" s="3"/>
    </row>
    <row r="48" spans="1:39" ht="12.75" customHeight="1" x14ac:dyDescent="0.2">
      <c r="A48" s="146" t="s">
        <v>16</v>
      </c>
      <c r="B48" s="229">
        <f>B50+B51+B52</f>
        <v>72.962000000000003</v>
      </c>
      <c r="C48" s="230">
        <f t="shared" ref="C48:AE48" si="49">C50+C51+C52</f>
        <v>159.125</v>
      </c>
      <c r="D48" s="230">
        <f t="shared" si="49"/>
        <v>163.73000000000002</v>
      </c>
      <c r="E48" s="230">
        <f t="shared" si="49"/>
        <v>170.05</v>
      </c>
      <c r="F48" s="230">
        <f t="shared" si="49"/>
        <v>177.24</v>
      </c>
      <c r="G48" s="230">
        <f t="shared" si="49"/>
        <v>184.17000000000002</v>
      </c>
      <c r="H48" s="230">
        <f t="shared" si="49"/>
        <v>138.46199999999999</v>
      </c>
      <c r="I48" s="230">
        <f t="shared" si="49"/>
        <v>161.99799999999999</v>
      </c>
      <c r="J48" s="230">
        <f t="shared" si="49"/>
        <v>164.09</v>
      </c>
      <c r="K48" s="230">
        <f t="shared" si="49"/>
        <v>170.65</v>
      </c>
      <c r="L48" s="230">
        <f t="shared" si="49"/>
        <v>177.74</v>
      </c>
      <c r="M48" s="230">
        <f t="shared" si="49"/>
        <v>184.17000000000002</v>
      </c>
      <c r="N48" s="230">
        <f t="shared" si="49"/>
        <v>4.1429999999999998</v>
      </c>
      <c r="O48" s="230">
        <f t="shared" si="49"/>
        <v>4.1760000000000002</v>
      </c>
      <c r="P48" s="230">
        <f t="shared" si="49"/>
        <v>4.3610000000000007</v>
      </c>
      <c r="Q48" s="230">
        <f t="shared" si="49"/>
        <v>4.4480000000000004</v>
      </c>
      <c r="R48" s="230">
        <f t="shared" si="49"/>
        <v>4.7249999999999996</v>
      </c>
      <c r="S48" s="230">
        <f t="shared" si="49"/>
        <v>4.9239999999999995</v>
      </c>
      <c r="T48" s="231">
        <f t="shared" si="49"/>
        <v>145</v>
      </c>
      <c r="U48" s="231">
        <f t="shared" si="49"/>
        <v>144</v>
      </c>
      <c r="V48" s="231">
        <f t="shared" si="49"/>
        <v>141</v>
      </c>
      <c r="W48" s="231">
        <f t="shared" si="49"/>
        <v>139</v>
      </c>
      <c r="X48" s="231">
        <f t="shared" si="49"/>
        <v>139</v>
      </c>
      <c r="Y48" s="230">
        <f t="shared" si="49"/>
        <v>139</v>
      </c>
      <c r="Z48" s="230">
        <f t="shared" si="49"/>
        <v>17.335999999999999</v>
      </c>
      <c r="AA48" s="230">
        <f t="shared" si="49"/>
        <v>17.899999999999999</v>
      </c>
      <c r="AB48" s="230">
        <f t="shared" si="49"/>
        <v>19.579999999999998</v>
      </c>
      <c r="AC48" s="230">
        <f t="shared" si="49"/>
        <v>20.25</v>
      </c>
      <c r="AD48" s="230">
        <f t="shared" si="49"/>
        <v>20.95</v>
      </c>
      <c r="AE48" s="230">
        <f t="shared" si="49"/>
        <v>21.578500000000002</v>
      </c>
      <c r="AF48" s="294">
        <f t="shared" ref="AF48:AG48" si="50">Z48/T48/12*1000000</f>
        <v>9963.2183908045972</v>
      </c>
      <c r="AG48" s="294">
        <f t="shared" si="50"/>
        <v>10358.796296296296</v>
      </c>
      <c r="AH48" s="294">
        <f t="shared" si="48"/>
        <v>11572.104018912529</v>
      </c>
      <c r="AI48" s="294">
        <f t="shared" si="48"/>
        <v>12140.287769784174</v>
      </c>
      <c r="AJ48" s="294">
        <f t="shared" si="48"/>
        <v>12559.952038369305</v>
      </c>
      <c r="AK48" s="294">
        <f t="shared" si="48"/>
        <v>12936.750599520383</v>
      </c>
      <c r="AL48" s="3"/>
      <c r="AM48" s="3"/>
    </row>
    <row r="49" spans="1:39" ht="12.75" customHeight="1" x14ac:dyDescent="0.2">
      <c r="A49" s="183" t="s">
        <v>105</v>
      </c>
      <c r="B49" s="140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5"/>
      <c r="U49" s="45"/>
      <c r="V49" s="45"/>
      <c r="W49" s="45"/>
      <c r="X49" s="45"/>
      <c r="Y49" s="44"/>
      <c r="Z49" s="44"/>
      <c r="AA49" s="44"/>
      <c r="AB49" s="44"/>
      <c r="AC49" s="44"/>
      <c r="AD49" s="44"/>
      <c r="AE49" s="44"/>
      <c r="AF49" s="128"/>
      <c r="AG49" s="128"/>
      <c r="AH49" s="128"/>
      <c r="AI49" s="128"/>
      <c r="AJ49" s="128"/>
      <c r="AK49" s="128"/>
      <c r="AL49" s="3"/>
      <c r="AM49" s="3"/>
    </row>
    <row r="50" spans="1:39" ht="12.75" customHeight="1" x14ac:dyDescent="0.2">
      <c r="A50" s="46" t="s">
        <v>286</v>
      </c>
      <c r="B50" s="44">
        <v>18.541</v>
      </c>
      <c r="C50" s="44">
        <v>22.503</v>
      </c>
      <c r="D50" s="44">
        <v>26.7</v>
      </c>
      <c r="E50" s="44">
        <v>28.9</v>
      </c>
      <c r="F50" s="44">
        <v>31.28</v>
      </c>
      <c r="G50" s="44">
        <v>31.97</v>
      </c>
      <c r="H50" s="44">
        <v>18.541</v>
      </c>
      <c r="I50" s="44">
        <v>22.503</v>
      </c>
      <c r="J50" s="44">
        <v>26.7</v>
      </c>
      <c r="K50" s="44">
        <v>28.9</v>
      </c>
      <c r="L50" s="44">
        <v>31.28</v>
      </c>
      <c r="M50" s="44">
        <v>31.97</v>
      </c>
      <c r="N50" s="44">
        <v>0.23200000000000001</v>
      </c>
      <c r="O50" s="44">
        <v>0.30099999999999999</v>
      </c>
      <c r="P50" s="44">
        <v>0.32100000000000001</v>
      </c>
      <c r="Q50" s="44">
        <v>0.33800000000000002</v>
      </c>
      <c r="R50" s="44">
        <v>0.35499999999999998</v>
      </c>
      <c r="S50" s="44">
        <v>0.374</v>
      </c>
      <c r="T50" s="45">
        <v>17</v>
      </c>
      <c r="U50" s="45">
        <v>16</v>
      </c>
      <c r="V50" s="45">
        <v>15</v>
      </c>
      <c r="W50" s="45">
        <v>15</v>
      </c>
      <c r="X50" s="44">
        <v>15</v>
      </c>
      <c r="Y50" s="44">
        <v>15</v>
      </c>
      <c r="Z50" s="232">
        <v>3.024</v>
      </c>
      <c r="AA50" s="232">
        <v>3.2</v>
      </c>
      <c r="AB50" s="232">
        <v>3.38</v>
      </c>
      <c r="AC50" s="232">
        <v>3.55</v>
      </c>
      <c r="AD50" s="232">
        <v>3.75</v>
      </c>
      <c r="AE50" s="232">
        <f>AD50*103%</f>
        <v>3.8625000000000003</v>
      </c>
      <c r="AF50" s="233">
        <f t="shared" ref="AF50:AF52" si="51">Z50/T50/12*1000000</f>
        <v>14823.529411764706</v>
      </c>
      <c r="AG50" s="233">
        <f t="shared" ref="AG50:AG52" si="52">AA50/U50/12*1000000</f>
        <v>16666.666666666668</v>
      </c>
      <c r="AH50" s="233">
        <f t="shared" ref="AH50:AH52" si="53">AB50/V50/12*1000000</f>
        <v>18777.777777777777</v>
      </c>
      <c r="AI50" s="233">
        <f t="shared" ref="AI50:AI52" si="54">AC50/W50/12*1000000</f>
        <v>19722.222222222223</v>
      </c>
      <c r="AJ50" s="233">
        <f t="shared" ref="AJ50:AJ52" si="55">AD50/X50/12*1000000</f>
        <v>20833.333333333332</v>
      </c>
      <c r="AK50" s="233">
        <f t="shared" ref="AK50:AK52" si="56">AE50/Y50/12*1000000</f>
        <v>21458.333333333332</v>
      </c>
      <c r="AL50" s="3"/>
      <c r="AM50" s="3"/>
    </row>
    <row r="51" spans="1:39" ht="15" customHeight="1" x14ac:dyDescent="0.2">
      <c r="A51" s="46" t="s">
        <v>287</v>
      </c>
      <c r="B51" s="44">
        <v>0</v>
      </c>
      <c r="C51" s="232">
        <v>81.626999999999995</v>
      </c>
      <c r="D51" s="232">
        <v>89</v>
      </c>
      <c r="E51" s="232">
        <v>90</v>
      </c>
      <c r="F51" s="232">
        <v>92</v>
      </c>
      <c r="G51" s="232">
        <v>95</v>
      </c>
      <c r="H51" s="232">
        <v>65.5</v>
      </c>
      <c r="I51" s="44">
        <v>84.5</v>
      </c>
      <c r="J51" s="44">
        <v>89.36</v>
      </c>
      <c r="K51" s="44">
        <v>90.6</v>
      </c>
      <c r="L51" s="44">
        <v>92.5</v>
      </c>
      <c r="M51" s="44">
        <v>95</v>
      </c>
      <c r="N51" s="44">
        <v>1.758</v>
      </c>
      <c r="O51" s="44">
        <v>2.8029999999999999</v>
      </c>
      <c r="P51" s="44">
        <v>2.96</v>
      </c>
      <c r="Q51" s="44">
        <v>3.01</v>
      </c>
      <c r="R51" s="44">
        <v>3.07</v>
      </c>
      <c r="S51" s="44">
        <v>3.15</v>
      </c>
      <c r="T51" s="45">
        <v>76</v>
      </c>
      <c r="U51" s="45">
        <v>74</v>
      </c>
      <c r="V51" s="45">
        <v>72</v>
      </c>
      <c r="W51" s="45">
        <v>70</v>
      </c>
      <c r="X51" s="44">
        <v>70</v>
      </c>
      <c r="Y51" s="44">
        <v>70</v>
      </c>
      <c r="Z51" s="232">
        <v>8.8919999999999995</v>
      </c>
      <c r="AA51" s="232">
        <v>9</v>
      </c>
      <c r="AB51" s="232">
        <v>10</v>
      </c>
      <c r="AC51" s="232">
        <v>10.5</v>
      </c>
      <c r="AD51" s="232">
        <v>11</v>
      </c>
      <c r="AE51" s="232">
        <f>AD51*103%</f>
        <v>11.33</v>
      </c>
      <c r="AF51" s="233">
        <f t="shared" si="51"/>
        <v>9750</v>
      </c>
      <c r="AG51" s="233">
        <f t="shared" si="52"/>
        <v>10135.135135135135</v>
      </c>
      <c r="AH51" s="233">
        <f t="shared" si="53"/>
        <v>11574.074074074075</v>
      </c>
      <c r="AI51" s="233">
        <f t="shared" si="54"/>
        <v>12499.999999999998</v>
      </c>
      <c r="AJ51" s="233">
        <f t="shared" si="55"/>
        <v>13095.238095238095</v>
      </c>
      <c r="AK51" s="233">
        <f t="shared" si="56"/>
        <v>13488.095238095239</v>
      </c>
      <c r="AL51" s="3"/>
      <c r="AM51" s="3"/>
    </row>
    <row r="52" spans="1:39" ht="16.5" customHeight="1" x14ac:dyDescent="0.2">
      <c r="A52" s="46" t="s">
        <v>288</v>
      </c>
      <c r="B52" s="44">
        <v>54.420999999999999</v>
      </c>
      <c r="C52" s="44">
        <v>54.994999999999997</v>
      </c>
      <c r="D52" s="44">
        <v>48.03</v>
      </c>
      <c r="E52" s="44">
        <v>51.15</v>
      </c>
      <c r="F52" s="44">
        <v>53.96</v>
      </c>
      <c r="G52" s="44">
        <v>57.2</v>
      </c>
      <c r="H52" s="44">
        <v>54.420999999999999</v>
      </c>
      <c r="I52" s="44">
        <v>54.994999999999997</v>
      </c>
      <c r="J52" s="44">
        <v>48.03</v>
      </c>
      <c r="K52" s="44">
        <v>51.15</v>
      </c>
      <c r="L52" s="44">
        <v>53.96</v>
      </c>
      <c r="M52" s="44">
        <v>57.2</v>
      </c>
      <c r="N52" s="44">
        <v>2.153</v>
      </c>
      <c r="O52" s="44">
        <v>1.0720000000000001</v>
      </c>
      <c r="P52" s="44">
        <v>1.08</v>
      </c>
      <c r="Q52" s="44">
        <v>1.1000000000000001</v>
      </c>
      <c r="R52" s="44">
        <v>1.3</v>
      </c>
      <c r="S52" s="44">
        <v>1.4</v>
      </c>
      <c r="T52" s="45">
        <v>52</v>
      </c>
      <c r="U52" s="45">
        <v>54</v>
      </c>
      <c r="V52" s="45">
        <v>54</v>
      </c>
      <c r="W52" s="44">
        <v>54</v>
      </c>
      <c r="X52" s="44">
        <v>54</v>
      </c>
      <c r="Y52" s="44">
        <v>54</v>
      </c>
      <c r="Z52" s="232">
        <v>5.42</v>
      </c>
      <c r="AA52" s="232">
        <v>5.7</v>
      </c>
      <c r="AB52" s="232">
        <v>6.2</v>
      </c>
      <c r="AC52" s="232">
        <v>6.2</v>
      </c>
      <c r="AD52" s="232">
        <v>6.2</v>
      </c>
      <c r="AE52" s="232">
        <f>AD52*103%</f>
        <v>6.3860000000000001</v>
      </c>
      <c r="AF52" s="233">
        <f t="shared" si="51"/>
        <v>8685.8974358974356</v>
      </c>
      <c r="AG52" s="233">
        <f t="shared" si="52"/>
        <v>8796.2962962962974</v>
      </c>
      <c r="AH52" s="233">
        <f t="shared" si="53"/>
        <v>9567.9012345679021</v>
      </c>
      <c r="AI52" s="233">
        <f t="shared" si="54"/>
        <v>9567.9012345679021</v>
      </c>
      <c r="AJ52" s="233">
        <f t="shared" si="55"/>
        <v>9567.9012345679021</v>
      </c>
      <c r="AK52" s="233">
        <f t="shared" si="56"/>
        <v>9854.9382716049386</v>
      </c>
      <c r="AL52" s="3"/>
      <c r="AM52" s="3"/>
    </row>
    <row r="53" spans="1:39" ht="15.75" x14ac:dyDescent="0.2">
      <c r="A53" s="146" t="s">
        <v>17</v>
      </c>
      <c r="B53" s="229">
        <f>B55+B56+B57</f>
        <v>2.1840000000000002</v>
      </c>
      <c r="C53" s="229">
        <f t="shared" ref="C53:AK53" si="57">C55+C56+C57</f>
        <v>4.407</v>
      </c>
      <c r="D53" s="295">
        <f t="shared" si="57"/>
        <v>4.7154900000000008</v>
      </c>
      <c r="E53" s="296">
        <f t="shared" si="57"/>
        <v>4.9512645000000006</v>
      </c>
      <c r="F53" s="296">
        <f t="shared" si="57"/>
        <v>5.0998024350000009</v>
      </c>
      <c r="G53" s="296">
        <f t="shared" si="57"/>
        <v>5.2017984837000011</v>
      </c>
      <c r="H53" s="296">
        <f t="shared" si="57"/>
        <v>5.9320000000000004</v>
      </c>
      <c r="I53" s="230">
        <f t="shared" si="57"/>
        <v>9.4409999999999989</v>
      </c>
      <c r="J53" s="296">
        <f t="shared" si="57"/>
        <v>9.1466200000000004</v>
      </c>
      <c r="K53" s="296">
        <f t="shared" si="57"/>
        <v>9.4911510000000003</v>
      </c>
      <c r="L53" s="296">
        <f t="shared" si="57"/>
        <v>9.846195530000001</v>
      </c>
      <c r="M53" s="296">
        <f t="shared" si="57"/>
        <v>10.000299440600001</v>
      </c>
      <c r="N53" s="296">
        <f t="shared" si="57"/>
        <v>3.3000000000000002E-2</v>
      </c>
      <c r="O53" s="296">
        <f t="shared" si="57"/>
        <v>-2.8999999999999998E-2</v>
      </c>
      <c r="P53" s="230">
        <f t="shared" si="57"/>
        <v>7.9000000000000001E-2</v>
      </c>
      <c r="Q53" s="230">
        <f t="shared" si="57"/>
        <v>0.11499999999999999</v>
      </c>
      <c r="R53" s="230">
        <f t="shared" si="57"/>
        <v>0.15</v>
      </c>
      <c r="S53" s="230">
        <f t="shared" si="57"/>
        <v>0.20900000000000002</v>
      </c>
      <c r="T53" s="231">
        <f t="shared" si="57"/>
        <v>43</v>
      </c>
      <c r="U53" s="231">
        <f t="shared" si="57"/>
        <v>43</v>
      </c>
      <c r="V53" s="231">
        <f t="shared" si="57"/>
        <v>42</v>
      </c>
      <c r="W53" s="231">
        <f t="shared" si="57"/>
        <v>42</v>
      </c>
      <c r="X53" s="231">
        <f t="shared" si="57"/>
        <v>42</v>
      </c>
      <c r="Y53" s="230">
        <f t="shared" si="57"/>
        <v>42</v>
      </c>
      <c r="Z53" s="230">
        <f t="shared" si="57"/>
        <v>4.4119999999999999</v>
      </c>
      <c r="AA53" s="230">
        <f t="shared" si="57"/>
        <v>4.6159999999999997</v>
      </c>
      <c r="AB53" s="230">
        <f t="shared" si="57"/>
        <v>4.7330000000000005</v>
      </c>
      <c r="AC53" s="230">
        <f t="shared" si="57"/>
        <v>4.8940000000000001</v>
      </c>
      <c r="AD53" s="230">
        <f t="shared" si="57"/>
        <v>4.8940000000000001</v>
      </c>
      <c r="AE53" s="296">
        <f t="shared" si="57"/>
        <v>5.0408200000000001</v>
      </c>
      <c r="AF53" s="294">
        <f t="shared" si="57"/>
        <v>26542.222222222226</v>
      </c>
      <c r="AG53" s="294">
        <f t="shared" si="57"/>
        <v>28108.888888888891</v>
      </c>
      <c r="AH53" s="294">
        <f t="shared" si="57"/>
        <v>29206.250000000004</v>
      </c>
      <c r="AI53" s="294">
        <f t="shared" si="57"/>
        <v>31005.555555555558</v>
      </c>
      <c r="AJ53" s="294">
        <f t="shared" si="57"/>
        <v>31005.555555555558</v>
      </c>
      <c r="AK53" s="294">
        <f t="shared" si="57"/>
        <v>31935.722222222219</v>
      </c>
      <c r="AL53" s="3"/>
      <c r="AM53" s="3"/>
    </row>
    <row r="54" spans="1:39" ht="15.75" x14ac:dyDescent="0.2">
      <c r="A54" s="183" t="s">
        <v>105</v>
      </c>
      <c r="B54" s="140"/>
      <c r="C54" s="140"/>
      <c r="D54" s="140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5"/>
      <c r="U54" s="45"/>
      <c r="V54" s="45"/>
      <c r="W54" s="45"/>
      <c r="X54" s="45"/>
      <c r="Y54" s="44"/>
      <c r="Z54" s="44"/>
      <c r="AA54" s="44"/>
      <c r="AB54" s="44"/>
      <c r="AC54" s="44"/>
      <c r="AD54" s="44"/>
      <c r="AE54" s="44"/>
      <c r="AF54" s="128"/>
      <c r="AG54" s="128"/>
      <c r="AH54" s="128"/>
      <c r="AI54" s="128"/>
      <c r="AJ54" s="128"/>
      <c r="AK54" s="128"/>
      <c r="AL54" s="3"/>
      <c r="AM54" s="3"/>
    </row>
    <row r="55" spans="1:39" ht="15.75" x14ac:dyDescent="0.2">
      <c r="A55" s="46" t="s">
        <v>289</v>
      </c>
      <c r="B55" s="140">
        <v>0</v>
      </c>
      <c r="C55" s="140">
        <v>0</v>
      </c>
      <c r="D55" s="140">
        <v>0</v>
      </c>
      <c r="E55" s="44">
        <v>0</v>
      </c>
      <c r="F55" s="44">
        <v>0</v>
      </c>
      <c r="G55" s="44">
        <v>0</v>
      </c>
      <c r="H55" s="44">
        <v>3.95</v>
      </c>
      <c r="I55" s="44">
        <v>5.375</v>
      </c>
      <c r="J55" s="44">
        <v>4.7960000000000003</v>
      </c>
      <c r="K55" s="44">
        <v>4.923</v>
      </c>
      <c r="L55" s="44">
        <v>5.141</v>
      </c>
      <c r="M55" s="44">
        <v>5.2009999999999996</v>
      </c>
      <c r="N55" s="44">
        <v>-2.8000000000000001E-2</v>
      </c>
      <c r="O55" s="44">
        <v>-0.16</v>
      </c>
      <c r="P55" s="44">
        <v>-7.1999999999999995E-2</v>
      </c>
      <c r="Q55" s="44">
        <v>-4.1000000000000002E-2</v>
      </c>
      <c r="R55" s="44">
        <v>-6.0000000000000001E-3</v>
      </c>
      <c r="S55" s="44">
        <v>4.1000000000000002E-2</v>
      </c>
      <c r="T55" s="45">
        <v>25</v>
      </c>
      <c r="U55" s="45">
        <v>25</v>
      </c>
      <c r="V55" s="45">
        <v>24</v>
      </c>
      <c r="W55" s="45">
        <v>24</v>
      </c>
      <c r="X55" s="45">
        <v>24</v>
      </c>
      <c r="Y55" s="44">
        <v>24</v>
      </c>
      <c r="Z55" s="44">
        <v>3.1259999999999999</v>
      </c>
      <c r="AA55" s="44">
        <v>3.2509999999999999</v>
      </c>
      <c r="AB55" s="44">
        <v>3.3490000000000002</v>
      </c>
      <c r="AC55" s="44">
        <v>3.4159999999999999</v>
      </c>
      <c r="AD55" s="44">
        <v>3.4159999999999999</v>
      </c>
      <c r="AE55" s="234">
        <f>AD55*103%</f>
        <v>3.5184799999999998</v>
      </c>
      <c r="AF55" s="233">
        <f>Z55/12/T55*1000000</f>
        <v>10420</v>
      </c>
      <c r="AG55" s="233">
        <f t="shared" ref="AG55:AG57" si="58">AA55/12/U55*1000000</f>
        <v>10836.666666666666</v>
      </c>
      <c r="AH55" s="233">
        <f t="shared" ref="AH55:AH57" si="59">AB55/12/V55*1000000</f>
        <v>11628.472222222223</v>
      </c>
      <c r="AI55" s="233">
        <f t="shared" ref="AI55:AI57" si="60">AC55/12/W55*1000000</f>
        <v>11861.111111111111</v>
      </c>
      <c r="AJ55" s="233">
        <f t="shared" ref="AJ55:AJ57" si="61">AD55/12/X55*1000000</f>
        <v>11861.111111111111</v>
      </c>
      <c r="AK55" s="233">
        <f t="shared" ref="AK55:AK57" si="62">AE55/12/Y55*1000000</f>
        <v>12216.944444444445</v>
      </c>
      <c r="AL55" s="3"/>
      <c r="AM55" s="3"/>
    </row>
    <row r="56" spans="1:39" ht="15.75" x14ac:dyDescent="0.2">
      <c r="A56" s="46" t="s">
        <v>290</v>
      </c>
      <c r="B56" s="140">
        <v>0</v>
      </c>
      <c r="C56" s="140">
        <v>2.0339999999999998</v>
      </c>
      <c r="D56" s="140">
        <f>C56*107%</f>
        <v>2.17638</v>
      </c>
      <c r="E56" s="234">
        <f>D56*105%</f>
        <v>2.285199</v>
      </c>
      <c r="F56" s="234">
        <f>E56*103%</f>
        <v>2.3537549700000002</v>
      </c>
      <c r="G56" s="234">
        <f>F56*102%</f>
        <v>2.4008300694000004</v>
      </c>
      <c r="H56" s="44">
        <v>0</v>
      </c>
      <c r="I56" s="44">
        <v>2.0339999999999998</v>
      </c>
      <c r="J56" s="346">
        <f>I56*107%</f>
        <v>2.17638</v>
      </c>
      <c r="K56" s="234">
        <f>J56*105%</f>
        <v>2.285199</v>
      </c>
      <c r="L56" s="234">
        <f>K56*103%</f>
        <v>2.3537549700000002</v>
      </c>
      <c r="M56" s="234">
        <f>L56*102%</f>
        <v>2.4008300694000004</v>
      </c>
      <c r="N56" s="44">
        <v>0.13</v>
      </c>
      <c r="O56" s="44">
        <v>0.13100000000000001</v>
      </c>
      <c r="P56" s="44">
        <v>0.14699999999999999</v>
      </c>
      <c r="Q56" s="44">
        <v>0.152</v>
      </c>
      <c r="R56" s="44">
        <v>0.152</v>
      </c>
      <c r="S56" s="44">
        <v>0.16</v>
      </c>
      <c r="T56" s="45">
        <v>15</v>
      </c>
      <c r="U56" s="45">
        <v>15</v>
      </c>
      <c r="V56" s="45">
        <v>15</v>
      </c>
      <c r="W56" s="45">
        <v>15</v>
      </c>
      <c r="X56" s="45">
        <v>15</v>
      </c>
      <c r="Y56" s="44">
        <v>15</v>
      </c>
      <c r="Z56" s="44">
        <v>0.88200000000000001</v>
      </c>
      <c r="AA56" s="44">
        <v>0.92900000000000005</v>
      </c>
      <c r="AB56" s="44">
        <v>0.93899999999999995</v>
      </c>
      <c r="AC56" s="44">
        <v>0.98599999999999999</v>
      </c>
      <c r="AD56" s="44">
        <v>0.98599999999999999</v>
      </c>
      <c r="AE56" s="234">
        <f>AD56*103%</f>
        <v>1.0155799999999999</v>
      </c>
      <c r="AF56" s="233">
        <f t="shared" ref="AF56:AF57" si="63">Z56/12/T56*1000000</f>
        <v>4900</v>
      </c>
      <c r="AG56" s="233">
        <f t="shared" si="58"/>
        <v>5161.1111111111122</v>
      </c>
      <c r="AH56" s="233">
        <f t="shared" si="59"/>
        <v>5216.6666666666661</v>
      </c>
      <c r="AI56" s="233">
        <f t="shared" si="60"/>
        <v>5477.7777777777774</v>
      </c>
      <c r="AJ56" s="233">
        <f t="shared" si="61"/>
        <v>5477.7777777777774</v>
      </c>
      <c r="AK56" s="233">
        <f t="shared" si="62"/>
        <v>5642.1111111111104</v>
      </c>
      <c r="AL56" s="3"/>
      <c r="AM56" s="3"/>
    </row>
    <row r="57" spans="1:39" ht="15.75" x14ac:dyDescent="0.2">
      <c r="A57" s="46" t="s">
        <v>291</v>
      </c>
      <c r="B57" s="140">
        <v>2.1840000000000002</v>
      </c>
      <c r="C57" s="140">
        <v>2.3730000000000002</v>
      </c>
      <c r="D57" s="140">
        <f>C57*107%</f>
        <v>2.5391100000000004</v>
      </c>
      <c r="E57" s="234">
        <f>D57*105%</f>
        <v>2.6660655000000006</v>
      </c>
      <c r="F57" s="234">
        <f>E57*103%</f>
        <v>2.7460474650000006</v>
      </c>
      <c r="G57" s="234">
        <f>F57*102%</f>
        <v>2.8009684143000007</v>
      </c>
      <c r="H57" s="44">
        <v>1.982</v>
      </c>
      <c r="I57" s="44">
        <v>2.032</v>
      </c>
      <c r="J57" s="234">
        <f>I57*107%</f>
        <v>2.1742400000000002</v>
      </c>
      <c r="K57" s="234">
        <f>J57*105%</f>
        <v>2.2829520000000003</v>
      </c>
      <c r="L57" s="234">
        <f>K57*103%</f>
        <v>2.3514405600000003</v>
      </c>
      <c r="M57" s="234">
        <f>L57*102%</f>
        <v>2.3984693712000005</v>
      </c>
      <c r="N57" s="44">
        <v>-6.9000000000000006E-2</v>
      </c>
      <c r="O57" s="44">
        <v>0</v>
      </c>
      <c r="P57" s="44">
        <v>4.0000000000000001E-3</v>
      </c>
      <c r="Q57" s="44">
        <v>4.0000000000000001E-3</v>
      </c>
      <c r="R57" s="44">
        <v>4.0000000000000001E-3</v>
      </c>
      <c r="S57" s="44">
        <v>8.0000000000000002E-3</v>
      </c>
      <c r="T57" s="45">
        <v>3</v>
      </c>
      <c r="U57" s="45">
        <v>3</v>
      </c>
      <c r="V57" s="45">
        <v>3</v>
      </c>
      <c r="W57" s="45">
        <v>3</v>
      </c>
      <c r="X57" s="45">
        <v>3</v>
      </c>
      <c r="Y57" s="44">
        <v>3</v>
      </c>
      <c r="Z57" s="44">
        <v>0.40400000000000003</v>
      </c>
      <c r="AA57" s="44">
        <v>0.436</v>
      </c>
      <c r="AB57" s="44">
        <v>0.44500000000000001</v>
      </c>
      <c r="AC57" s="44">
        <v>0.49199999999999999</v>
      </c>
      <c r="AD57" s="44">
        <v>0.49199999999999999</v>
      </c>
      <c r="AE57" s="234">
        <f>AD57*103%</f>
        <v>0.50675999999999999</v>
      </c>
      <c r="AF57" s="233">
        <f t="shared" si="63"/>
        <v>11222.222222222224</v>
      </c>
      <c r="AG57" s="233">
        <f t="shared" si="58"/>
        <v>12111.111111111113</v>
      </c>
      <c r="AH57" s="233">
        <f t="shared" si="59"/>
        <v>12361.111111111113</v>
      </c>
      <c r="AI57" s="233">
        <f t="shared" si="60"/>
        <v>13666.666666666668</v>
      </c>
      <c r="AJ57" s="233">
        <f t="shared" si="61"/>
        <v>13666.666666666668</v>
      </c>
      <c r="AK57" s="233">
        <f t="shared" si="62"/>
        <v>14076.666666666666</v>
      </c>
      <c r="AL57" s="3"/>
      <c r="AM57" s="3"/>
    </row>
    <row r="58" spans="1:39" ht="15.75" x14ac:dyDescent="0.2">
      <c r="A58" s="46"/>
      <c r="B58" s="140"/>
      <c r="C58" s="140"/>
      <c r="D58" s="140"/>
      <c r="E58" s="234"/>
      <c r="F58" s="234"/>
      <c r="G58" s="23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5"/>
      <c r="U58" s="45"/>
      <c r="V58" s="45"/>
      <c r="W58" s="45"/>
      <c r="X58" s="45"/>
      <c r="Y58" s="44"/>
      <c r="Z58" s="44"/>
      <c r="AA58" s="44"/>
      <c r="AB58" s="44"/>
      <c r="AC58" s="44"/>
      <c r="AD58" s="44"/>
      <c r="AE58" s="44"/>
      <c r="AF58" s="128"/>
      <c r="AG58" s="128"/>
      <c r="AH58" s="128"/>
      <c r="AI58" s="128"/>
      <c r="AJ58" s="128"/>
      <c r="AK58" s="128"/>
      <c r="AL58" s="3"/>
      <c r="AM58" s="3"/>
    </row>
    <row r="59" spans="1:39" ht="35.25" customHeight="1" x14ac:dyDescent="0.2">
      <c r="A59" s="137" t="s">
        <v>144</v>
      </c>
      <c r="B59" s="235">
        <f>B60</f>
        <v>56.237000000000002</v>
      </c>
      <c r="C59" s="235">
        <f t="shared" ref="C59:AE59" si="64">C60</f>
        <v>93.210999999999999</v>
      </c>
      <c r="D59" s="235">
        <f t="shared" si="64"/>
        <v>95.956490000000002</v>
      </c>
      <c r="E59" s="230">
        <f t="shared" si="64"/>
        <v>99.063264500000002</v>
      </c>
      <c r="F59" s="230">
        <f t="shared" si="64"/>
        <v>99.591802435000005</v>
      </c>
      <c r="G59" s="230">
        <f t="shared" si="64"/>
        <v>101.07279848370001</v>
      </c>
      <c r="H59" s="230">
        <f t="shared" si="64"/>
        <v>55.605000000000004</v>
      </c>
      <c r="I59" s="230">
        <f t="shared" si="64"/>
        <v>98.24199999999999</v>
      </c>
      <c r="J59" s="230">
        <f t="shared" si="64"/>
        <v>100.38762</v>
      </c>
      <c r="K59" s="230">
        <f t="shared" si="64"/>
        <v>102.603151</v>
      </c>
      <c r="L59" s="230">
        <f t="shared" si="64"/>
        <v>104.33819553000001</v>
      </c>
      <c r="M59" s="230">
        <f t="shared" si="64"/>
        <v>105.87129944060001</v>
      </c>
      <c r="N59" s="230">
        <f t="shared" si="64"/>
        <v>22.623000000000001</v>
      </c>
      <c r="O59" s="296">
        <f t="shared" si="64"/>
        <v>0.86129999999999995</v>
      </c>
      <c r="P59" s="230">
        <f t="shared" si="64"/>
        <v>3.9449999999999998</v>
      </c>
      <c r="Q59" s="230">
        <f t="shared" si="64"/>
        <v>0.88400000000000034</v>
      </c>
      <c r="R59" s="230">
        <f t="shared" si="64"/>
        <v>1.0229999999999997</v>
      </c>
      <c r="S59" s="230">
        <f t="shared" si="64"/>
        <v>1.097</v>
      </c>
      <c r="T59" s="231">
        <f t="shared" si="64"/>
        <v>352</v>
      </c>
      <c r="U59" s="231">
        <f t="shared" si="64"/>
        <v>404</v>
      </c>
      <c r="V59" s="231">
        <f t="shared" si="64"/>
        <v>409</v>
      </c>
      <c r="W59" s="231">
        <f t="shared" si="64"/>
        <v>410</v>
      </c>
      <c r="X59" s="231">
        <f t="shared" si="64"/>
        <v>410</v>
      </c>
      <c r="Y59" s="230">
        <f t="shared" si="64"/>
        <v>410</v>
      </c>
      <c r="Z59" s="230">
        <f t="shared" si="64"/>
        <v>48.061</v>
      </c>
      <c r="AA59" s="230">
        <f t="shared" si="64"/>
        <v>59.78</v>
      </c>
      <c r="AB59" s="230">
        <f t="shared" si="64"/>
        <v>61.454999999999998</v>
      </c>
      <c r="AC59" s="230">
        <f t="shared" si="64"/>
        <v>63.288999999999994</v>
      </c>
      <c r="AD59" s="230">
        <f t="shared" si="64"/>
        <v>64.597000000000008</v>
      </c>
      <c r="AE59" s="230">
        <f t="shared" si="64"/>
        <v>64.591819999999998</v>
      </c>
      <c r="AF59" s="294">
        <f t="shared" ref="AF59" si="65">Z59/12/T59*1000000</f>
        <v>11378.077651515152</v>
      </c>
      <c r="AG59" s="294">
        <f t="shared" ref="AG59:AG60" si="66">AA59/12/U59*1000000</f>
        <v>12330.858085808581</v>
      </c>
      <c r="AH59" s="294">
        <f t="shared" ref="AH59:AH60" si="67">AB59/12/V59*1000000</f>
        <v>12521.393643031784</v>
      </c>
      <c r="AI59" s="294">
        <f t="shared" ref="AI59:AI60" si="68">AC59/12/W59*1000000</f>
        <v>12863.617886178859</v>
      </c>
      <c r="AJ59" s="294">
        <f t="shared" ref="AJ59:AJ60" si="69">AD59/12/X59*1000000</f>
        <v>13129.47154471545</v>
      </c>
      <c r="AK59" s="294">
        <f t="shared" ref="AK59:AK60" si="70">AE59/12/Y59*1000000</f>
        <v>13128.418699186992</v>
      </c>
      <c r="AL59" s="3"/>
      <c r="AM59" s="3"/>
    </row>
    <row r="60" spans="1:39" ht="53.25" customHeight="1" x14ac:dyDescent="0.2">
      <c r="A60" s="46" t="s">
        <v>143</v>
      </c>
      <c r="B60" s="139">
        <f t="shared" ref="B60" si="71">B54+B28+B27+B23+B21+B19+B43+B41+B44</f>
        <v>56.237000000000002</v>
      </c>
      <c r="C60" s="332">
        <f>C53+C28+C27+C23+C21+C19+C43+C41+C44</f>
        <v>93.210999999999999</v>
      </c>
      <c r="D60" s="332">
        <f>D53+D28+D27+D23+D21+D19+D43+D41+D44</f>
        <v>95.956490000000002</v>
      </c>
      <c r="E60" s="44">
        <f t="shared" ref="E60:AE60" si="72">E53+E28+E27+E23+E21+E19+E43+E41+E44</f>
        <v>99.063264500000002</v>
      </c>
      <c r="F60" s="44">
        <f t="shared" si="72"/>
        <v>99.591802435000005</v>
      </c>
      <c r="G60" s="44">
        <f t="shared" si="72"/>
        <v>101.07279848370001</v>
      </c>
      <c r="H60" s="44">
        <f t="shared" si="72"/>
        <v>55.605000000000004</v>
      </c>
      <c r="I60" s="44">
        <f t="shared" si="72"/>
        <v>98.24199999999999</v>
      </c>
      <c r="J60" s="44">
        <f t="shared" si="72"/>
        <v>100.38762</v>
      </c>
      <c r="K60" s="44">
        <f t="shared" si="72"/>
        <v>102.603151</v>
      </c>
      <c r="L60" s="44">
        <f t="shared" si="72"/>
        <v>104.33819553000001</v>
      </c>
      <c r="M60" s="44">
        <f t="shared" si="72"/>
        <v>105.87129944060001</v>
      </c>
      <c r="N60" s="44">
        <f t="shared" si="72"/>
        <v>22.623000000000001</v>
      </c>
      <c r="O60" s="234">
        <f t="shared" si="72"/>
        <v>0.86129999999999995</v>
      </c>
      <c r="P60" s="44">
        <f t="shared" si="72"/>
        <v>3.9449999999999998</v>
      </c>
      <c r="Q60" s="44">
        <f t="shared" si="72"/>
        <v>0.88400000000000034</v>
      </c>
      <c r="R60" s="44">
        <f t="shared" si="72"/>
        <v>1.0229999999999997</v>
      </c>
      <c r="S60" s="44">
        <f t="shared" si="72"/>
        <v>1.097</v>
      </c>
      <c r="T60" s="45">
        <f t="shared" si="72"/>
        <v>352</v>
      </c>
      <c r="U60" s="45">
        <f t="shared" si="72"/>
        <v>404</v>
      </c>
      <c r="V60" s="45">
        <f t="shared" si="72"/>
        <v>409</v>
      </c>
      <c r="W60" s="45">
        <f t="shared" si="72"/>
        <v>410</v>
      </c>
      <c r="X60" s="45">
        <f t="shared" si="72"/>
        <v>410</v>
      </c>
      <c r="Y60" s="44">
        <f t="shared" si="72"/>
        <v>410</v>
      </c>
      <c r="Z60" s="44">
        <f t="shared" si="72"/>
        <v>48.061</v>
      </c>
      <c r="AA60" s="44">
        <f t="shared" si="72"/>
        <v>59.78</v>
      </c>
      <c r="AB60" s="44">
        <f t="shared" si="72"/>
        <v>61.454999999999998</v>
      </c>
      <c r="AC60" s="44">
        <f t="shared" si="72"/>
        <v>63.288999999999994</v>
      </c>
      <c r="AD60" s="44">
        <f t="shared" si="72"/>
        <v>64.597000000000008</v>
      </c>
      <c r="AE60" s="44">
        <f t="shared" si="72"/>
        <v>64.591819999999998</v>
      </c>
      <c r="AF60" s="233">
        <f t="shared" ref="AF60" si="73">Z60/12/T60*1000000</f>
        <v>11378.077651515152</v>
      </c>
      <c r="AG60" s="233">
        <f t="shared" si="66"/>
        <v>12330.858085808581</v>
      </c>
      <c r="AH60" s="233">
        <f t="shared" si="67"/>
        <v>12521.393643031784</v>
      </c>
      <c r="AI60" s="233">
        <f t="shared" si="68"/>
        <v>12863.617886178859</v>
      </c>
      <c r="AJ60" s="233">
        <f t="shared" si="69"/>
        <v>13129.47154471545</v>
      </c>
      <c r="AK60" s="233">
        <f t="shared" si="70"/>
        <v>13128.418699186992</v>
      </c>
      <c r="AL60" s="3"/>
      <c r="AM60" s="3"/>
    </row>
    <row r="61" spans="1:39" ht="15.75" x14ac:dyDescent="0.2">
      <c r="A61" s="148"/>
      <c r="B61" s="139"/>
      <c r="C61" s="139"/>
      <c r="D61" s="139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5"/>
      <c r="U61" s="45"/>
      <c r="V61" s="45"/>
      <c r="W61" s="45"/>
      <c r="X61" s="45"/>
      <c r="Y61" s="44"/>
      <c r="Z61" s="44"/>
      <c r="AA61" s="44"/>
      <c r="AB61" s="44"/>
      <c r="AC61" s="44"/>
      <c r="AD61" s="44"/>
      <c r="AE61" s="44"/>
      <c r="AF61" s="128"/>
      <c r="AG61" s="128"/>
      <c r="AH61" s="128"/>
      <c r="AI61" s="128"/>
      <c r="AJ61" s="128"/>
      <c r="AK61" s="128"/>
      <c r="AL61" s="3"/>
      <c r="AM61" s="3"/>
    </row>
    <row r="62" spans="1:39" ht="16.5" thickBot="1" x14ac:dyDescent="0.25">
      <c r="A62" s="149"/>
      <c r="B62" s="139"/>
      <c r="C62" s="139"/>
      <c r="D62" s="139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5"/>
      <c r="U62" s="45"/>
      <c r="V62" s="45"/>
      <c r="W62" s="45"/>
      <c r="X62" s="45"/>
      <c r="Y62" s="44"/>
      <c r="Z62" s="44"/>
      <c r="AA62" s="44"/>
      <c r="AB62" s="44"/>
      <c r="AC62" s="44"/>
      <c r="AD62" s="44"/>
      <c r="AE62" s="44"/>
      <c r="AF62" s="128"/>
      <c r="AG62" s="128"/>
      <c r="AH62" s="128"/>
      <c r="AI62" s="128"/>
      <c r="AJ62" s="128"/>
      <c r="AK62" s="128"/>
      <c r="AL62" s="25"/>
      <c r="AM62" s="25"/>
    </row>
    <row r="63" spans="1:39" ht="28.5" customHeight="1" thickTop="1" thickBot="1" x14ac:dyDescent="0.25">
      <c r="A63" s="184" t="s">
        <v>122</v>
      </c>
      <c r="B63" s="297">
        <f>B53+B48+B44+B36+B33+B30+B8</f>
        <v>1438.9209999999998</v>
      </c>
      <c r="C63" s="297">
        <f t="shared" ref="C63:AE63" si="74">C53+C48+C44+C36+C33+C30+C8</f>
        <v>1484.9459999999999</v>
      </c>
      <c r="D63" s="297">
        <f t="shared" si="74"/>
        <v>1763.9664900000002</v>
      </c>
      <c r="E63" s="297">
        <f t="shared" si="74"/>
        <v>1870.1392644999999</v>
      </c>
      <c r="F63" s="297">
        <f t="shared" si="74"/>
        <v>1989.027802435</v>
      </c>
      <c r="G63" s="297">
        <f t="shared" si="74"/>
        <v>2072.6464984837003</v>
      </c>
      <c r="H63" s="343">
        <f>H53+H48+H44+H36+H33+H30+H8</f>
        <v>1487.4997000000001</v>
      </c>
      <c r="I63" s="297">
        <f t="shared" si="74"/>
        <v>1492.85</v>
      </c>
      <c r="J63" s="297">
        <f t="shared" si="74"/>
        <v>1768.7576200000001</v>
      </c>
      <c r="K63" s="297">
        <f t="shared" si="74"/>
        <v>1874.279151</v>
      </c>
      <c r="L63" s="297">
        <f t="shared" si="74"/>
        <v>1994.2741955299998</v>
      </c>
      <c r="M63" s="297">
        <f t="shared" si="74"/>
        <v>2077.4449994406</v>
      </c>
      <c r="N63" s="297">
        <f t="shared" si="74"/>
        <v>465.71000000000004</v>
      </c>
      <c r="O63" s="308">
        <f t="shared" si="74"/>
        <v>280.00029999999998</v>
      </c>
      <c r="P63" s="343">
        <f t="shared" si="74"/>
        <v>367.55800000000005</v>
      </c>
      <c r="Q63" s="297">
        <f t="shared" si="74"/>
        <v>385.012</v>
      </c>
      <c r="R63" s="297">
        <f t="shared" si="74"/>
        <v>400.86999999999995</v>
      </c>
      <c r="S63" s="297">
        <f t="shared" si="74"/>
        <v>450.40000000000003</v>
      </c>
      <c r="T63" s="297">
        <f t="shared" si="74"/>
        <v>1553</v>
      </c>
      <c r="U63" s="297">
        <f t="shared" si="74"/>
        <v>1583</v>
      </c>
      <c r="V63" s="297">
        <f t="shared" si="74"/>
        <v>1599</v>
      </c>
      <c r="W63" s="297">
        <f t="shared" si="74"/>
        <v>1600</v>
      </c>
      <c r="X63" s="297">
        <f t="shared" si="74"/>
        <v>1602</v>
      </c>
      <c r="Y63" s="297">
        <f t="shared" si="74"/>
        <v>1602</v>
      </c>
      <c r="Z63" s="297">
        <f t="shared" si="74"/>
        <v>298.63499999999999</v>
      </c>
      <c r="AA63" s="297">
        <f t="shared" si="74"/>
        <v>284.31700000000001</v>
      </c>
      <c r="AB63" s="297">
        <f t="shared" si="74"/>
        <v>310.36700000000002</v>
      </c>
      <c r="AC63" s="297">
        <f t="shared" si="74"/>
        <v>329.11099999999999</v>
      </c>
      <c r="AD63" s="297">
        <f t="shared" si="74"/>
        <v>341.60300000000001</v>
      </c>
      <c r="AE63" s="297">
        <f t="shared" si="74"/>
        <v>354.32767999999999</v>
      </c>
      <c r="AF63" s="308">
        <f>Z63/T63/12*1000000</f>
        <v>16024.629748873145</v>
      </c>
      <c r="AG63" s="308">
        <f t="shared" ref="AG63" si="75">AA63/12/U63*1000000</f>
        <v>14967.203621815119</v>
      </c>
      <c r="AH63" s="308">
        <f t="shared" ref="AH63" si="76">AB63/12/V63*1000000</f>
        <v>16175.057327496352</v>
      </c>
      <c r="AI63" s="308">
        <f t="shared" ref="AI63" si="77">AC63/12/W63*1000000</f>
        <v>17141.197916666668</v>
      </c>
      <c r="AJ63" s="308">
        <f t="shared" ref="AJ63" si="78">AD63/12/X63*1000000</f>
        <v>17769.610903037868</v>
      </c>
      <c r="AK63" s="308">
        <f t="shared" ref="AK63" si="79">AE63/12/Y63*1000000</f>
        <v>18431.527257594669</v>
      </c>
      <c r="AL63" s="3"/>
      <c r="AM63" s="3"/>
    </row>
    <row r="64" spans="1:39" ht="13.5" thickTop="1" x14ac:dyDescent="0.2">
      <c r="A64" s="3"/>
      <c r="B64" s="3"/>
      <c r="C64" s="3"/>
      <c r="D64" s="3"/>
      <c r="E64" s="3"/>
      <c r="F64" s="3"/>
      <c r="G64" s="3"/>
      <c r="H64" s="3" t="s">
        <v>269</v>
      </c>
      <c r="I64" s="3" t="s">
        <v>269</v>
      </c>
      <c r="J64" s="3"/>
      <c r="K64" s="3"/>
      <c r="L64" s="3"/>
      <c r="M64" s="3"/>
      <c r="N64" s="3" t="s">
        <v>269</v>
      </c>
      <c r="O64" s="3" t="s">
        <v>269</v>
      </c>
      <c r="P64" s="3"/>
      <c r="Q64" s="3"/>
      <c r="R64" s="3"/>
      <c r="S64" s="3"/>
      <c r="T64" s="4"/>
      <c r="U64" s="4"/>
      <c r="V64" s="4"/>
      <c r="W64" s="4"/>
      <c r="X64" s="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 ht="18.75" x14ac:dyDescent="0.3">
      <c r="A65" s="3"/>
      <c r="B65" s="3"/>
      <c r="C65" s="3"/>
      <c r="D65" s="3"/>
      <c r="E65" s="3"/>
      <c r="F65" s="3"/>
      <c r="G65" s="3"/>
      <c r="H65" s="344" t="s">
        <v>269</v>
      </c>
      <c r="I65" s="3" t="s">
        <v>269</v>
      </c>
      <c r="J65" s="3"/>
      <c r="K65" s="3"/>
      <c r="L65" s="3"/>
      <c r="M65" s="3"/>
      <c r="N65" s="3" t="s">
        <v>269</v>
      </c>
      <c r="O65" s="3" t="s">
        <v>269</v>
      </c>
      <c r="P65" s="3"/>
      <c r="Q65" s="3"/>
      <c r="R65" s="3"/>
      <c r="S65" s="3"/>
      <c r="T65" s="4"/>
      <c r="U65" s="4"/>
      <c r="V65" s="4"/>
      <c r="W65" s="4"/>
      <c r="X65" s="379" t="s">
        <v>332</v>
      </c>
      <c r="Y65" s="380"/>
      <c r="Z65" s="306"/>
      <c r="AA65" s="307"/>
      <c r="AF65" s="3"/>
      <c r="AG65" s="3"/>
      <c r="AH65" s="3"/>
      <c r="AI65" s="3"/>
      <c r="AJ65" s="3"/>
      <c r="AK65" s="3"/>
      <c r="AL65" s="3"/>
      <c r="AM65" s="3"/>
    </row>
    <row r="66" spans="1:39" ht="18.75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4"/>
      <c r="U66" s="4"/>
      <c r="V66" s="4"/>
      <c r="W66" s="4"/>
      <c r="X66" s="379" t="s">
        <v>333</v>
      </c>
      <c r="Y66" s="380"/>
      <c r="Z66" s="380"/>
      <c r="AA66" s="380"/>
      <c r="AB66" s="381"/>
      <c r="AC66" s="381"/>
      <c r="AD66" s="49" t="s">
        <v>269</v>
      </c>
      <c r="AF66" s="3"/>
      <c r="AG66" s="49" t="s">
        <v>334</v>
      </c>
      <c r="AH66" s="3"/>
      <c r="AI66" s="3"/>
      <c r="AJ66" s="3"/>
      <c r="AK66" s="3"/>
      <c r="AL66" s="3"/>
      <c r="AM66" s="3"/>
    </row>
    <row r="67" spans="1:39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4" t="s">
        <v>335</v>
      </c>
      <c r="U67" s="4"/>
      <c r="V67" s="4"/>
      <c r="W67" s="4"/>
      <c r="X67" s="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4"/>
      <c r="U68" s="4"/>
      <c r="V68" s="4"/>
      <c r="W68" s="4"/>
      <c r="X68" s="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4"/>
      <c r="U69" s="4"/>
      <c r="V69" s="4"/>
      <c r="W69" s="4"/>
      <c r="X69" s="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4"/>
      <c r="U70" s="4"/>
      <c r="V70" s="4"/>
      <c r="W70" s="4"/>
      <c r="X70" s="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4"/>
      <c r="U71" s="4"/>
      <c r="V71" s="4"/>
      <c r="W71" s="4"/>
      <c r="X71" s="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4"/>
      <c r="U72" s="4"/>
      <c r="V72" s="4"/>
      <c r="W72" s="4"/>
      <c r="X72" s="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4"/>
      <c r="U73" s="4"/>
      <c r="V73" s="4"/>
      <c r="W73" s="4"/>
      <c r="X73" s="4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4"/>
      <c r="U74" s="4"/>
      <c r="V74" s="4"/>
      <c r="W74" s="4"/>
      <c r="X74" s="4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4"/>
      <c r="U75" s="4"/>
      <c r="V75" s="4"/>
      <c r="W75" s="4"/>
      <c r="X75" s="4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</sheetData>
  <mergeCells count="37">
    <mergeCell ref="X65:Y65"/>
    <mergeCell ref="X66:AC66"/>
    <mergeCell ref="B2:O2"/>
    <mergeCell ref="P2:S2"/>
    <mergeCell ref="B6:B7"/>
    <mergeCell ref="I6:I7"/>
    <mergeCell ref="O6:O7"/>
    <mergeCell ref="B4:G4"/>
    <mergeCell ref="H4:S4"/>
    <mergeCell ref="D6:D7"/>
    <mergeCell ref="E6:G6"/>
    <mergeCell ref="K6:M6"/>
    <mergeCell ref="Q6:S6"/>
    <mergeCell ref="H5:M5"/>
    <mergeCell ref="H6:H7"/>
    <mergeCell ref="T4:AK4"/>
    <mergeCell ref="Z5:AE5"/>
    <mergeCell ref="AF6:AF7"/>
    <mergeCell ref="AH6:AH7"/>
    <mergeCell ref="AI6:AK6"/>
    <mergeCell ref="U6:U7"/>
    <mergeCell ref="AA6:AA7"/>
    <mergeCell ref="W6:Y6"/>
    <mergeCell ref="AF5:AK5"/>
    <mergeCell ref="AG6:AG7"/>
    <mergeCell ref="Z6:Z7"/>
    <mergeCell ref="AB6:AB7"/>
    <mergeCell ref="AC6:AE6"/>
    <mergeCell ref="T5:Y5"/>
    <mergeCell ref="V6:V7"/>
    <mergeCell ref="T6:T7"/>
    <mergeCell ref="B5:G5"/>
    <mergeCell ref="N6:N7"/>
    <mergeCell ref="C6:C7"/>
    <mergeCell ref="J6:J7"/>
    <mergeCell ref="P6:P7"/>
    <mergeCell ref="N5:S5"/>
  </mergeCells>
  <phoneticPr fontId="15" type="noConversion"/>
  <printOptions horizontalCentered="1"/>
  <pageMargins left="0.19685039370078741" right="0" top="0.19685039370078741" bottom="0.19685039370078741" header="0.11811023622047245" footer="0.11811023622047245"/>
  <pageSetup paperSize="9" scale="63" fitToWidth="0" fitToHeight="0" orientation="landscape" r:id="rId1"/>
  <headerFooter alignWithMargins="0"/>
  <colBreaks count="1" manualBreakCount="1">
    <brk id="19" max="6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 enableFormatConditionsCalculation="0">
    <tabColor indexed="50"/>
  </sheetPr>
  <dimension ref="A1:AG58"/>
  <sheetViews>
    <sheetView view="pageBreakPreview" topLeftCell="A25" zoomScale="60" zoomScaleNormal="60" workbookViewId="0">
      <selection activeCell="P23" sqref="P23:T23"/>
    </sheetView>
  </sheetViews>
  <sheetFormatPr defaultRowHeight="12.75" x14ac:dyDescent="0.2"/>
  <cols>
    <col min="1" max="1" width="94.28515625" customWidth="1"/>
    <col min="2" max="2" width="24.28515625" style="68" customWidth="1"/>
    <col min="3" max="5" width="13.5703125" bestFit="1" customWidth="1"/>
    <col min="6" max="6" width="13.7109375" customWidth="1"/>
    <col min="7" max="7" width="13.5703125" bestFit="1" customWidth="1"/>
    <col min="8" max="8" width="14.7109375" bestFit="1" customWidth="1"/>
    <col min="9" max="9" width="24.140625" style="58" customWidth="1"/>
    <col min="10" max="10" width="18.5703125" bestFit="1" customWidth="1"/>
    <col min="11" max="11" width="21.5703125" bestFit="1" customWidth="1"/>
    <col min="12" max="12" width="17.7109375" customWidth="1"/>
    <col min="13" max="13" width="18.42578125" customWidth="1"/>
    <col min="14" max="14" width="19.42578125" customWidth="1"/>
    <col min="15" max="15" width="18.28515625" customWidth="1"/>
    <col min="16" max="19" width="15.7109375" bestFit="1" customWidth="1"/>
    <col min="20" max="20" width="14.5703125" customWidth="1"/>
  </cols>
  <sheetData>
    <row r="1" spans="1:33" ht="22.5" customHeight="1" x14ac:dyDescent="0.2">
      <c r="A1" s="52"/>
      <c r="B1" s="58"/>
      <c r="C1" s="52"/>
      <c r="D1" s="52"/>
      <c r="E1" s="52"/>
      <c r="F1" s="52"/>
      <c r="G1" s="52"/>
      <c r="H1" s="52"/>
      <c r="I1" s="53"/>
      <c r="J1" s="53"/>
      <c r="K1" s="53"/>
      <c r="L1" s="53"/>
      <c r="M1" s="53"/>
      <c r="N1" s="388" t="s">
        <v>109</v>
      </c>
      <c r="O1" s="388"/>
      <c r="P1" s="388"/>
      <c r="Q1" s="388"/>
      <c r="R1" s="388"/>
      <c r="S1" s="388"/>
      <c r="T1" s="389"/>
      <c r="U1" s="48"/>
      <c r="V1" s="48"/>
      <c r="W1" s="48"/>
      <c r="X1" s="48"/>
      <c r="Y1" s="48"/>
      <c r="Z1" s="48"/>
      <c r="AA1" s="48"/>
      <c r="AB1" s="48"/>
    </row>
    <row r="2" spans="1:33" ht="82.5" customHeight="1" x14ac:dyDescent="0.2">
      <c r="A2" s="401" t="s">
        <v>120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</row>
    <row r="3" spans="1:33" ht="20.25" x14ac:dyDescent="0.2">
      <c r="A3" s="402" t="s">
        <v>47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  <c r="N3" s="402"/>
      <c r="O3" s="402"/>
      <c r="P3" s="402"/>
      <c r="Q3" s="402"/>
      <c r="R3" s="402"/>
      <c r="S3" s="402"/>
    </row>
    <row r="5" spans="1:33" ht="97.5" customHeight="1" x14ac:dyDescent="0.25">
      <c r="A5" s="403" t="s">
        <v>94</v>
      </c>
      <c r="B5" s="392" t="s">
        <v>123</v>
      </c>
      <c r="C5" s="393"/>
      <c r="D5" s="393"/>
      <c r="E5" s="393"/>
      <c r="F5" s="393"/>
      <c r="G5" s="393"/>
      <c r="H5" s="394"/>
      <c r="I5" s="404" t="s">
        <v>48</v>
      </c>
      <c r="J5" s="393" t="s">
        <v>329</v>
      </c>
      <c r="K5" s="393"/>
      <c r="L5" s="393"/>
      <c r="M5" s="393"/>
      <c r="N5" s="393"/>
      <c r="O5" s="394"/>
      <c r="P5" s="405" t="s">
        <v>330</v>
      </c>
      <c r="Q5" s="405"/>
      <c r="R5" s="405"/>
      <c r="S5" s="405"/>
      <c r="T5" s="40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3" ht="78.75" customHeight="1" x14ac:dyDescent="0.25">
      <c r="A6" s="403"/>
      <c r="B6" s="5" t="s">
        <v>19</v>
      </c>
      <c r="C6" s="5" t="s">
        <v>126</v>
      </c>
      <c r="D6" s="5" t="s">
        <v>127</v>
      </c>
      <c r="E6" s="5" t="s">
        <v>198</v>
      </c>
      <c r="F6" s="5" t="s">
        <v>200</v>
      </c>
      <c r="G6" s="5" t="s">
        <v>207</v>
      </c>
      <c r="H6" s="5" t="s">
        <v>260</v>
      </c>
      <c r="I6" s="404"/>
      <c r="J6" s="5" t="s">
        <v>126</v>
      </c>
      <c r="K6" s="5" t="s">
        <v>127</v>
      </c>
      <c r="L6" s="5" t="s">
        <v>198</v>
      </c>
      <c r="M6" s="5" t="s">
        <v>200</v>
      </c>
      <c r="N6" s="5" t="s">
        <v>207</v>
      </c>
      <c r="O6" s="5" t="s">
        <v>260</v>
      </c>
      <c r="P6" s="5" t="s">
        <v>127</v>
      </c>
      <c r="Q6" s="5" t="s">
        <v>198</v>
      </c>
      <c r="R6" s="5" t="s">
        <v>200</v>
      </c>
      <c r="S6" s="188" t="s">
        <v>207</v>
      </c>
      <c r="T6" s="5" t="s">
        <v>260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101.25" x14ac:dyDescent="0.25">
      <c r="A7" s="55" t="s">
        <v>49</v>
      </c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K7" s="56">
        <v>10</v>
      </c>
      <c r="L7" s="56">
        <v>11</v>
      </c>
      <c r="M7" s="56">
        <v>12</v>
      </c>
      <c r="N7" s="56">
        <v>13</v>
      </c>
      <c r="O7" s="56">
        <v>14</v>
      </c>
      <c r="P7" s="57" t="s">
        <v>236</v>
      </c>
      <c r="Q7" s="57" t="s">
        <v>237</v>
      </c>
      <c r="R7" s="57" t="s">
        <v>238</v>
      </c>
      <c r="S7" s="57" t="s">
        <v>239</v>
      </c>
      <c r="T7" s="57" t="s">
        <v>240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3" ht="27" x14ac:dyDescent="0.35">
      <c r="A8" s="411" t="s">
        <v>50</v>
      </c>
      <c r="B8" s="412"/>
      <c r="C8" s="412"/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412"/>
      <c r="S8" s="412"/>
      <c r="T8" s="39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3" ht="27" x14ac:dyDescent="0.2">
      <c r="A9" s="390" t="s">
        <v>51</v>
      </c>
      <c r="B9" s="391"/>
      <c r="C9" s="391"/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81"/>
    </row>
    <row r="10" spans="1:33" ht="57" customHeight="1" x14ac:dyDescent="0.4">
      <c r="A10" s="7" t="s">
        <v>111</v>
      </c>
      <c r="B10" s="59"/>
      <c r="C10" s="8"/>
      <c r="D10" s="8"/>
      <c r="E10" s="8"/>
      <c r="F10" s="8"/>
      <c r="G10" s="8"/>
      <c r="H10" s="8"/>
      <c r="I10" s="69"/>
      <c r="J10" s="9"/>
      <c r="K10" s="9"/>
      <c r="L10" s="9"/>
      <c r="M10" s="9"/>
      <c r="N10" s="9"/>
      <c r="O10" s="9"/>
      <c r="P10" s="29"/>
      <c r="Q10" s="29"/>
      <c r="R10" s="29"/>
      <c r="S10" s="29"/>
      <c r="T10" s="29"/>
    </row>
    <row r="11" spans="1:33" ht="26.25" x14ac:dyDescent="0.4">
      <c r="A11" s="13" t="s">
        <v>52</v>
      </c>
      <c r="B11" s="60" t="s">
        <v>53</v>
      </c>
      <c r="C11" s="284">
        <v>25.78</v>
      </c>
      <c r="D11" s="284">
        <v>142.65</v>
      </c>
      <c r="E11" s="284">
        <v>144</v>
      </c>
      <c r="F11" s="284">
        <v>145</v>
      </c>
      <c r="G11" s="284">
        <v>145</v>
      </c>
      <c r="H11" s="284">
        <v>145</v>
      </c>
      <c r="I11" s="70">
        <v>168.14</v>
      </c>
      <c r="J11" s="288">
        <f>C11*I11</f>
        <v>4334.6491999999998</v>
      </c>
      <c r="K11" s="288">
        <f>D11*I11</f>
        <v>23985.170999999998</v>
      </c>
      <c r="L11" s="288">
        <f>E11*I11</f>
        <v>24212.159999999996</v>
      </c>
      <c r="M11" s="288">
        <f>F11*I11</f>
        <v>24380.3</v>
      </c>
      <c r="N11" s="288">
        <f>G11*I11</f>
        <v>24380.3</v>
      </c>
      <c r="O11" s="288">
        <f>H11*I11</f>
        <v>24380.3</v>
      </c>
      <c r="P11" s="292">
        <f>K11/J11*100</f>
        <v>553.33591931730018</v>
      </c>
      <c r="Q11" s="292">
        <f>L11/K11*100</f>
        <v>100.94637223974763</v>
      </c>
      <c r="R11" s="292">
        <f>M11/L11*100</f>
        <v>100.69444444444446</v>
      </c>
      <c r="S11" s="292">
        <f>N11/M11*100</f>
        <v>100</v>
      </c>
      <c r="T11" s="292">
        <f>O11/N11*100</f>
        <v>100</v>
      </c>
    </row>
    <row r="12" spans="1:33" ht="51.75" x14ac:dyDescent="0.4">
      <c r="A12" s="10" t="s">
        <v>112</v>
      </c>
      <c r="B12" s="60"/>
      <c r="C12" s="284"/>
      <c r="D12" s="284"/>
      <c r="E12" s="284"/>
      <c r="F12" s="284"/>
      <c r="G12" s="284"/>
      <c r="H12" s="11"/>
      <c r="I12" s="70"/>
      <c r="J12" s="12"/>
      <c r="K12" s="12"/>
      <c r="L12" s="12"/>
      <c r="M12" s="12"/>
      <c r="N12" s="12"/>
      <c r="O12" s="12"/>
      <c r="P12" s="30"/>
      <c r="Q12" s="30"/>
      <c r="R12" s="30"/>
      <c r="S12" s="30"/>
      <c r="T12" s="30"/>
    </row>
    <row r="13" spans="1:33" ht="26.25" x14ac:dyDescent="0.4">
      <c r="A13" s="15" t="s">
        <v>54</v>
      </c>
      <c r="B13" s="61" t="s">
        <v>55</v>
      </c>
      <c r="C13" s="285">
        <v>509913</v>
      </c>
      <c r="D13" s="285">
        <f>C13*107%</f>
        <v>545606.91</v>
      </c>
      <c r="E13" s="285">
        <f>D13*106%</f>
        <v>578343.32460000005</v>
      </c>
      <c r="F13" s="286">
        <f>E13*105%</f>
        <v>607260.49083000002</v>
      </c>
      <c r="G13" s="285">
        <f>F13*103%</f>
        <v>625478.30555490009</v>
      </c>
      <c r="H13" s="285">
        <f>G13*103%</f>
        <v>644242.65472154715</v>
      </c>
      <c r="I13" s="71">
        <v>0.62</v>
      </c>
      <c r="J13" s="289">
        <f>C13*I13</f>
        <v>316146.06</v>
      </c>
      <c r="K13" s="289">
        <f>D13*I13</f>
        <v>338276.28419999999</v>
      </c>
      <c r="L13" s="289">
        <f>E13*I13</f>
        <v>358572.86125200003</v>
      </c>
      <c r="M13" s="289">
        <f>F13*I13</f>
        <v>376501.50431460002</v>
      </c>
      <c r="N13" s="289">
        <f>G13*I13</f>
        <v>387796.54944403807</v>
      </c>
      <c r="O13" s="289">
        <f>H13*I13</f>
        <v>399430.44592735922</v>
      </c>
      <c r="P13" s="31">
        <f t="shared" ref="P13:T14" si="0">K13/J13*100</f>
        <v>107</v>
      </c>
      <c r="Q13" s="31">
        <f t="shared" si="0"/>
        <v>106</v>
      </c>
      <c r="R13" s="31">
        <f t="shared" si="0"/>
        <v>105</v>
      </c>
      <c r="S13" s="31">
        <f t="shared" si="0"/>
        <v>103</v>
      </c>
      <c r="T13" s="31">
        <f t="shared" si="0"/>
        <v>103</v>
      </c>
    </row>
    <row r="14" spans="1:33" ht="26.25" x14ac:dyDescent="0.4">
      <c r="A14" s="33" t="s">
        <v>56</v>
      </c>
      <c r="B14" s="62" t="s">
        <v>93</v>
      </c>
      <c r="C14" s="16"/>
      <c r="D14" s="16"/>
      <c r="E14" s="16"/>
      <c r="F14" s="16"/>
      <c r="G14" s="16" t="s">
        <v>93</v>
      </c>
      <c r="H14" s="16"/>
      <c r="I14" s="72" t="s">
        <v>93</v>
      </c>
      <c r="J14" s="313">
        <f>J11+J13</f>
        <v>320480.70919999998</v>
      </c>
      <c r="K14" s="313">
        <f>K11+K13</f>
        <v>362261.45519999997</v>
      </c>
      <c r="L14" s="313">
        <f t="shared" ref="L14:O14" si="1">L11+L13</f>
        <v>382785.02125200001</v>
      </c>
      <c r="M14" s="313">
        <f t="shared" si="1"/>
        <v>400881.80431460001</v>
      </c>
      <c r="N14" s="313">
        <f t="shared" si="1"/>
        <v>412176.84944403806</v>
      </c>
      <c r="O14" s="313">
        <f t="shared" si="1"/>
        <v>423810.74592735921</v>
      </c>
      <c r="P14" s="312">
        <f t="shared" si="0"/>
        <v>113.03689888364737</v>
      </c>
      <c r="Q14" s="312">
        <f t="shared" si="0"/>
        <v>105.66540153731488</v>
      </c>
      <c r="R14" s="312">
        <f t="shared" si="0"/>
        <v>104.72766227983783</v>
      </c>
      <c r="S14" s="312">
        <f t="shared" si="0"/>
        <v>102.81754996307441</v>
      </c>
      <c r="T14" s="312">
        <f t="shared" si="0"/>
        <v>102.82254971355462</v>
      </c>
    </row>
    <row r="15" spans="1:33" ht="27" x14ac:dyDescent="0.2">
      <c r="A15" s="390" t="s">
        <v>57</v>
      </c>
      <c r="B15" s="413"/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3"/>
      <c r="R15" s="413"/>
      <c r="S15" s="413"/>
      <c r="T15" s="381"/>
    </row>
    <row r="16" spans="1:33" ht="52.5" customHeight="1" x14ac:dyDescent="0.4">
      <c r="A16" s="7" t="s">
        <v>113</v>
      </c>
      <c r="B16" s="59"/>
      <c r="C16" s="8"/>
      <c r="D16" s="8"/>
      <c r="E16" s="8"/>
      <c r="F16" s="8"/>
      <c r="G16" s="8"/>
      <c r="H16" s="8"/>
      <c r="I16" s="69"/>
      <c r="J16" s="9"/>
      <c r="K16" s="9"/>
      <c r="L16" s="9"/>
      <c r="M16" s="9"/>
      <c r="N16" s="9"/>
      <c r="O16" s="9"/>
      <c r="P16" s="29"/>
      <c r="Q16" s="29"/>
      <c r="R16" s="29"/>
      <c r="S16" s="29"/>
      <c r="T16" s="29"/>
    </row>
    <row r="17" spans="1:20" ht="26.25" x14ac:dyDescent="0.4">
      <c r="A17" s="13" t="s">
        <v>58</v>
      </c>
      <c r="B17" s="60" t="s">
        <v>55</v>
      </c>
      <c r="C17" s="284">
        <v>8.6</v>
      </c>
      <c r="D17" s="290">
        <f>C17*107%</f>
        <v>9.202</v>
      </c>
      <c r="E17" s="290">
        <f>D17*106%</f>
        <v>9.7541200000000003</v>
      </c>
      <c r="F17" s="290">
        <f>E17*105%</f>
        <v>10.241826000000001</v>
      </c>
      <c r="G17" s="290">
        <f>F17*103%</f>
        <v>10.549080780000002</v>
      </c>
      <c r="H17" s="290">
        <f>G17*103%</f>
        <v>10.865553203400003</v>
      </c>
      <c r="I17" s="70">
        <v>67.05</v>
      </c>
      <c r="J17" s="288">
        <f t="shared" ref="J17:J20" si="2">C17*I17</f>
        <v>576.63</v>
      </c>
      <c r="K17" s="288">
        <f t="shared" ref="K17:K20" si="3">D17*I17</f>
        <v>616.9941</v>
      </c>
      <c r="L17" s="288">
        <f t="shared" ref="L17:L20" si="4">E17*I17</f>
        <v>654.01374599999997</v>
      </c>
      <c r="M17" s="288">
        <f t="shared" ref="M17:M20" si="5">F17*I17</f>
        <v>686.71443330000011</v>
      </c>
      <c r="N17" s="288">
        <f t="shared" ref="N17:N20" si="6">G17*I17</f>
        <v>707.31586629900016</v>
      </c>
      <c r="O17" s="288">
        <f t="shared" ref="O17:O20" si="7">H17*I17</f>
        <v>728.53534228797014</v>
      </c>
      <c r="P17" s="30">
        <f t="shared" ref="P17:P20" si="8">K17/J17*100</f>
        <v>107</v>
      </c>
      <c r="Q17" s="30">
        <f t="shared" ref="Q17:Q20" si="9">L17/K17*100</f>
        <v>106</v>
      </c>
      <c r="R17" s="30">
        <f t="shared" ref="R17:R20" si="10">M17/L17*100</f>
        <v>105.00000000000003</v>
      </c>
      <c r="S17" s="30">
        <f t="shared" ref="S17:S20" si="11">N17/M17*100</f>
        <v>103</v>
      </c>
      <c r="T17" s="30">
        <f t="shared" ref="T17:T20" si="12">O17/N17*100</f>
        <v>103</v>
      </c>
    </row>
    <row r="18" spans="1:20" ht="26.25" x14ac:dyDescent="0.4">
      <c r="A18" s="13" t="s">
        <v>59</v>
      </c>
      <c r="B18" s="60" t="s">
        <v>55</v>
      </c>
      <c r="C18" s="284">
        <v>19.12</v>
      </c>
      <c r="D18" s="291">
        <f>C18*107%</f>
        <v>20.458400000000001</v>
      </c>
      <c r="E18" s="291">
        <f>D18*106%</f>
        <v>21.685904000000001</v>
      </c>
      <c r="F18" s="291">
        <f>E18*105%</f>
        <v>22.7701992</v>
      </c>
      <c r="G18" s="291">
        <f>F18*103%</f>
        <v>23.453305176000001</v>
      </c>
      <c r="H18" s="290">
        <f t="shared" ref="H18:H20" si="13">G18*103%</f>
        <v>24.15690433128</v>
      </c>
      <c r="I18" s="70">
        <v>42.4</v>
      </c>
      <c r="J18" s="288">
        <f t="shared" si="2"/>
        <v>810.68799999999999</v>
      </c>
      <c r="K18" s="288">
        <f t="shared" si="3"/>
        <v>867.43615999999997</v>
      </c>
      <c r="L18" s="288">
        <f t="shared" si="4"/>
        <v>919.48232959999996</v>
      </c>
      <c r="M18" s="288">
        <f t="shared" si="5"/>
        <v>965.45644607999998</v>
      </c>
      <c r="N18" s="288">
        <f t="shared" si="6"/>
        <v>994.42013946240002</v>
      </c>
      <c r="O18" s="288">
        <f t="shared" si="7"/>
        <v>1024.2527436462719</v>
      </c>
      <c r="P18" s="30">
        <f t="shared" si="8"/>
        <v>107</v>
      </c>
      <c r="Q18" s="30">
        <f t="shared" si="9"/>
        <v>106</v>
      </c>
      <c r="R18" s="30">
        <f t="shared" si="10"/>
        <v>105</v>
      </c>
      <c r="S18" s="30">
        <f t="shared" si="11"/>
        <v>103</v>
      </c>
      <c r="T18" s="30">
        <f t="shared" si="12"/>
        <v>103</v>
      </c>
    </row>
    <row r="19" spans="1:20" ht="26.25" x14ac:dyDescent="0.4">
      <c r="A19" s="13" t="s">
        <v>60</v>
      </c>
      <c r="B19" s="60" t="s">
        <v>55</v>
      </c>
      <c r="C19" s="284">
        <v>37.200000000000003</v>
      </c>
      <c r="D19" s="291">
        <f>C19*107%</f>
        <v>39.804000000000002</v>
      </c>
      <c r="E19" s="291">
        <f>D19*106%</f>
        <v>42.192240000000005</v>
      </c>
      <c r="F19" s="291">
        <f>E19*105%</f>
        <v>44.301852000000011</v>
      </c>
      <c r="G19" s="291">
        <f>F19*103%</f>
        <v>45.630907560000011</v>
      </c>
      <c r="H19" s="290">
        <f t="shared" si="13"/>
        <v>46.999834786800015</v>
      </c>
      <c r="I19" s="70">
        <v>8.4600000000000009</v>
      </c>
      <c r="J19" s="288">
        <f t="shared" si="2"/>
        <v>314.71200000000005</v>
      </c>
      <c r="K19" s="288">
        <f t="shared" si="3"/>
        <v>336.74184000000002</v>
      </c>
      <c r="L19" s="288">
        <f t="shared" si="4"/>
        <v>356.94635040000009</v>
      </c>
      <c r="M19" s="288">
        <f t="shared" si="5"/>
        <v>374.79366792000013</v>
      </c>
      <c r="N19" s="288">
        <f t="shared" si="6"/>
        <v>386.03747795760012</v>
      </c>
      <c r="O19" s="288">
        <f t="shared" si="7"/>
        <v>397.61860229632816</v>
      </c>
      <c r="P19" s="30">
        <f t="shared" si="8"/>
        <v>106.99999999999999</v>
      </c>
      <c r="Q19" s="30">
        <f t="shared" si="9"/>
        <v>106.00000000000003</v>
      </c>
      <c r="R19" s="30">
        <f t="shared" si="10"/>
        <v>105</v>
      </c>
      <c r="S19" s="30">
        <f t="shared" si="11"/>
        <v>103</v>
      </c>
      <c r="T19" s="30">
        <f t="shared" si="12"/>
        <v>103</v>
      </c>
    </row>
    <row r="20" spans="1:20" ht="26.25" x14ac:dyDescent="0.4">
      <c r="A20" s="13" t="s">
        <v>61</v>
      </c>
      <c r="B20" s="60" t="s">
        <v>55</v>
      </c>
      <c r="C20" s="284">
        <v>26.4</v>
      </c>
      <c r="D20" s="291">
        <f>C20*107%</f>
        <v>28.248000000000001</v>
      </c>
      <c r="E20" s="291">
        <f>D20*106%</f>
        <v>29.942880000000002</v>
      </c>
      <c r="F20" s="291">
        <f>E20*105%</f>
        <v>31.440024000000005</v>
      </c>
      <c r="G20" s="291">
        <f>F20*103%</f>
        <v>32.383224720000008</v>
      </c>
      <c r="H20" s="290">
        <f t="shared" si="13"/>
        <v>33.354721461600008</v>
      </c>
      <c r="I20" s="70">
        <v>17.82</v>
      </c>
      <c r="J20" s="288">
        <f t="shared" si="2"/>
        <v>470.44799999999998</v>
      </c>
      <c r="K20" s="288">
        <f t="shared" si="3"/>
        <v>503.37936000000002</v>
      </c>
      <c r="L20" s="288">
        <f t="shared" si="4"/>
        <v>533.58212160000005</v>
      </c>
      <c r="M20" s="288">
        <f t="shared" si="5"/>
        <v>560.26122768000005</v>
      </c>
      <c r="N20" s="288">
        <f t="shared" si="6"/>
        <v>577.06906451040015</v>
      </c>
      <c r="O20" s="288">
        <f t="shared" si="7"/>
        <v>594.38113644571217</v>
      </c>
      <c r="P20" s="30">
        <f t="shared" si="8"/>
        <v>107</v>
      </c>
      <c r="Q20" s="30">
        <f t="shared" si="9"/>
        <v>106</v>
      </c>
      <c r="R20" s="30">
        <f t="shared" si="10"/>
        <v>105</v>
      </c>
      <c r="S20" s="30">
        <f t="shared" si="11"/>
        <v>103.00000000000003</v>
      </c>
      <c r="T20" s="30">
        <f t="shared" si="12"/>
        <v>103</v>
      </c>
    </row>
    <row r="21" spans="1:20" ht="57.75" customHeight="1" x14ac:dyDescent="0.35">
      <c r="A21" s="338" t="s">
        <v>339</v>
      </c>
      <c r="B21" s="125"/>
      <c r="C21" s="334"/>
      <c r="D21" s="335"/>
      <c r="E21" s="335"/>
      <c r="F21" s="335"/>
      <c r="G21" s="335"/>
      <c r="H21" s="309"/>
      <c r="I21" s="336"/>
      <c r="J21" s="337"/>
      <c r="K21" s="337"/>
      <c r="L21" s="337"/>
      <c r="M21" s="337"/>
      <c r="N21" s="337"/>
      <c r="O21" s="337"/>
      <c r="P21" s="126"/>
      <c r="Q21" s="126"/>
      <c r="R21" s="126"/>
      <c r="S21" s="126"/>
      <c r="T21" s="126"/>
    </row>
    <row r="22" spans="1:20" ht="52.5" x14ac:dyDescent="0.4">
      <c r="A22" s="333" t="s">
        <v>340</v>
      </c>
      <c r="B22" s="125" t="s">
        <v>341</v>
      </c>
      <c r="C22" s="339">
        <v>5.1520000000000003E-2</v>
      </c>
      <c r="D22" s="339">
        <v>5.1788000000000001E-2</v>
      </c>
      <c r="E22" s="339">
        <f>D22*107%</f>
        <v>5.5413160000000003E-2</v>
      </c>
      <c r="F22" s="339">
        <f>E22*106%</f>
        <v>5.8737949600000006E-2</v>
      </c>
      <c r="G22" s="339">
        <f>F22*105%</f>
        <v>6.1674847080000011E-2</v>
      </c>
      <c r="H22" s="339">
        <f>G22*103%</f>
        <v>6.3525092492400015E-2</v>
      </c>
      <c r="I22" s="336">
        <v>272.37</v>
      </c>
      <c r="J22" s="337">
        <f t="shared" ref="J22" si="14">C22*I22</f>
        <v>14.0325024</v>
      </c>
      <c r="K22" s="337">
        <f t="shared" ref="K22" si="15">D22*I22</f>
        <v>14.10549756</v>
      </c>
      <c r="L22" s="337">
        <f t="shared" ref="L22" si="16">E22*I22</f>
        <v>15.092882389200001</v>
      </c>
      <c r="M22" s="337">
        <f t="shared" ref="M22" si="17">F22*I22</f>
        <v>15.998455332552002</v>
      </c>
      <c r="N22" s="337">
        <f t="shared" ref="N22" si="18">G22*I22</f>
        <v>16.798378099179605</v>
      </c>
      <c r="O22" s="337">
        <f t="shared" ref="O22" si="19">H22*I22</f>
        <v>17.302329442154992</v>
      </c>
      <c r="P22" s="126">
        <f t="shared" ref="P22" si="20">K22/J22*100</f>
        <v>100.52018633540372</v>
      </c>
      <c r="Q22" s="126">
        <f t="shared" ref="Q22" si="21">L22/K22*100</f>
        <v>107</v>
      </c>
      <c r="R22" s="126">
        <f t="shared" ref="R22" si="22">M22/L22*100</f>
        <v>106</v>
      </c>
      <c r="S22" s="126">
        <f t="shared" ref="S22" si="23">N22/M22*100</f>
        <v>105.00000000000003</v>
      </c>
      <c r="T22" s="126">
        <f t="shared" ref="T22" si="24">O22/N22*100</f>
        <v>103</v>
      </c>
    </row>
    <row r="23" spans="1:20" ht="27.75" x14ac:dyDescent="0.4">
      <c r="A23" s="34" t="s">
        <v>56</v>
      </c>
      <c r="B23" s="63" t="s">
        <v>93</v>
      </c>
      <c r="C23" s="16" t="s">
        <v>93</v>
      </c>
      <c r="D23" s="16" t="s">
        <v>93</v>
      </c>
      <c r="E23" s="16" t="s">
        <v>93</v>
      </c>
      <c r="F23" s="16"/>
      <c r="G23" s="16" t="s">
        <v>93</v>
      </c>
      <c r="H23" s="16"/>
      <c r="I23" s="72" t="s">
        <v>93</v>
      </c>
      <c r="J23" s="314">
        <f>J17+J18+J19+J20+J22</f>
        <v>2186.5105024</v>
      </c>
      <c r="K23" s="314">
        <f t="shared" ref="K23:O23" si="25">K17+K18+K19+K20+K22</f>
        <v>2338.6569575600001</v>
      </c>
      <c r="L23" s="314">
        <f t="shared" si="25"/>
        <v>2479.1174299892</v>
      </c>
      <c r="M23" s="314">
        <f t="shared" si="25"/>
        <v>2603.2242303125522</v>
      </c>
      <c r="N23" s="314">
        <f t="shared" si="25"/>
        <v>2681.6409263285796</v>
      </c>
      <c r="O23" s="314">
        <f t="shared" si="25"/>
        <v>2762.090154118438</v>
      </c>
      <c r="P23" s="17">
        <f t="shared" ref="P23" si="26">K23/J23*100</f>
        <v>106.95841410288212</v>
      </c>
      <c r="Q23" s="17">
        <f t="shared" ref="Q23" si="27">L23/K23*100</f>
        <v>106.00603145216077</v>
      </c>
      <c r="R23" s="17">
        <f t="shared" ref="R23" si="28">M23/L23*100</f>
        <v>105.00608800624232</v>
      </c>
      <c r="S23" s="17">
        <f t="shared" ref="S23" si="29">N23/M23*100</f>
        <v>103.01229126184847</v>
      </c>
      <c r="T23" s="17">
        <f t="shared" ref="T23" si="30">O23/N23*100</f>
        <v>103.00000000000004</v>
      </c>
    </row>
    <row r="24" spans="1:20" ht="27" x14ac:dyDescent="0.2">
      <c r="A24" s="395" t="s">
        <v>64</v>
      </c>
      <c r="B24" s="396"/>
      <c r="C24" s="396"/>
      <c r="D24" s="396"/>
      <c r="E24" s="396"/>
      <c r="F24" s="396"/>
      <c r="G24" s="396"/>
      <c r="H24" s="396"/>
      <c r="I24" s="396"/>
      <c r="J24" s="396"/>
      <c r="K24" s="396"/>
      <c r="L24" s="396"/>
      <c r="M24" s="396"/>
      <c r="N24" s="396"/>
      <c r="O24" s="396"/>
      <c r="P24" s="396"/>
      <c r="Q24" s="396"/>
      <c r="R24" s="396"/>
      <c r="S24" s="396"/>
      <c r="T24" s="397"/>
    </row>
    <row r="25" spans="1:20" ht="51.75" x14ac:dyDescent="0.4">
      <c r="A25" s="10" t="s">
        <v>66</v>
      </c>
      <c r="B25" s="60"/>
      <c r="C25" s="11"/>
      <c r="D25" s="11"/>
      <c r="E25" s="11"/>
      <c r="F25" s="11"/>
      <c r="G25" s="11"/>
      <c r="H25" s="11"/>
      <c r="I25" s="70"/>
      <c r="J25" s="12"/>
      <c r="K25" s="12"/>
      <c r="L25" s="12"/>
      <c r="M25" s="12"/>
      <c r="N25" s="12"/>
      <c r="O25" s="12"/>
      <c r="P25" s="30"/>
      <c r="Q25" s="30"/>
      <c r="R25" s="30"/>
      <c r="S25" s="30"/>
      <c r="T25" s="30"/>
    </row>
    <row r="26" spans="1:20" ht="26.25" x14ac:dyDescent="0.4">
      <c r="A26" s="13" t="s">
        <v>67</v>
      </c>
      <c r="B26" s="60" t="s">
        <v>65</v>
      </c>
      <c r="C26" s="290">
        <v>21.1</v>
      </c>
      <c r="D26" s="290">
        <f>C26*107%</f>
        <v>22.577000000000002</v>
      </c>
      <c r="E26" s="290">
        <f>D26*106%</f>
        <v>23.931620000000002</v>
      </c>
      <c r="F26" s="290">
        <f>E26*105%</f>
        <v>25.128201000000004</v>
      </c>
      <c r="G26" s="290">
        <f>F26*103%</f>
        <v>25.882047030000006</v>
      </c>
      <c r="H26" s="290">
        <f>G26*103%</f>
        <v>26.658508440900007</v>
      </c>
      <c r="I26" s="70">
        <v>288.31</v>
      </c>
      <c r="J26" s="287">
        <f t="shared" ref="J26" si="31">C26*I26</f>
        <v>6083.3410000000003</v>
      </c>
      <c r="K26" s="287">
        <f t="shared" ref="K26" si="32">D26*I26</f>
        <v>6509.1748700000007</v>
      </c>
      <c r="L26" s="287">
        <f t="shared" ref="L26" si="33">E26*I26</f>
        <v>6899.7253622000007</v>
      </c>
      <c r="M26" s="287">
        <f t="shared" ref="M26" si="34">F26*I26</f>
        <v>7244.7116303100011</v>
      </c>
      <c r="N26" s="287">
        <f t="shared" ref="N26" si="35">G26*I26</f>
        <v>7462.052979219302</v>
      </c>
      <c r="O26" s="287">
        <f t="shared" ref="O26" si="36">H26*I26</f>
        <v>7685.9145685958811</v>
      </c>
      <c r="P26" s="30">
        <f t="shared" ref="P26:T28" si="37">K26/J26*100</f>
        <v>107</v>
      </c>
      <c r="Q26" s="30">
        <f t="shared" si="37"/>
        <v>106</v>
      </c>
      <c r="R26" s="30">
        <f t="shared" si="37"/>
        <v>105</v>
      </c>
      <c r="S26" s="30">
        <f t="shared" si="37"/>
        <v>103</v>
      </c>
      <c r="T26" s="30">
        <f t="shared" si="37"/>
        <v>103</v>
      </c>
    </row>
    <row r="27" spans="1:20" ht="26.25" x14ac:dyDescent="0.35">
      <c r="A27" s="127" t="s">
        <v>56</v>
      </c>
      <c r="B27" s="125"/>
      <c r="C27" s="309"/>
      <c r="D27" s="309"/>
      <c r="E27" s="309"/>
      <c r="F27" s="309"/>
      <c r="G27" s="309"/>
      <c r="H27" s="309"/>
      <c r="I27" s="310">
        <f t="shared" ref="I27:O27" si="38">I26</f>
        <v>288.31</v>
      </c>
      <c r="J27" s="311">
        <f t="shared" si="38"/>
        <v>6083.3410000000003</v>
      </c>
      <c r="K27" s="311">
        <f t="shared" si="38"/>
        <v>6509.1748700000007</v>
      </c>
      <c r="L27" s="311">
        <f t="shared" si="38"/>
        <v>6899.7253622000007</v>
      </c>
      <c r="M27" s="311">
        <f t="shared" si="38"/>
        <v>7244.7116303100011</v>
      </c>
      <c r="N27" s="311">
        <f t="shared" si="38"/>
        <v>7462.052979219302</v>
      </c>
      <c r="O27" s="311">
        <f t="shared" si="38"/>
        <v>7685.9145685958811</v>
      </c>
      <c r="P27" s="126">
        <f t="shared" si="37"/>
        <v>107</v>
      </c>
      <c r="Q27" s="126">
        <f t="shared" si="37"/>
        <v>106</v>
      </c>
      <c r="R27" s="126">
        <f t="shared" si="37"/>
        <v>105</v>
      </c>
      <c r="S27" s="126">
        <f t="shared" si="37"/>
        <v>103</v>
      </c>
      <c r="T27" s="126">
        <f t="shared" si="37"/>
        <v>103</v>
      </c>
    </row>
    <row r="28" spans="1:20" ht="71.25" customHeight="1" x14ac:dyDescent="0.4">
      <c r="A28" s="35" t="s">
        <v>68</v>
      </c>
      <c r="B28" s="16" t="s">
        <v>93</v>
      </c>
      <c r="C28" s="16" t="s">
        <v>93</v>
      </c>
      <c r="D28" s="16" t="s">
        <v>93</v>
      </c>
      <c r="E28" s="16" t="s">
        <v>93</v>
      </c>
      <c r="F28" s="16"/>
      <c r="G28" s="16" t="s">
        <v>93</v>
      </c>
      <c r="H28" s="16"/>
      <c r="I28" s="150" t="s">
        <v>93</v>
      </c>
      <c r="J28" s="314">
        <f>J26+J27</f>
        <v>12166.682000000001</v>
      </c>
      <c r="K28" s="314">
        <f t="shared" ref="K28:O28" si="39">K26+K27</f>
        <v>13018.349740000001</v>
      </c>
      <c r="L28" s="314">
        <f t="shared" si="39"/>
        <v>13799.450724400001</v>
      </c>
      <c r="M28" s="314">
        <f t="shared" si="39"/>
        <v>14489.423260620002</v>
      </c>
      <c r="N28" s="314">
        <f t="shared" si="39"/>
        <v>14924.105958438604</v>
      </c>
      <c r="O28" s="314">
        <f t="shared" si="39"/>
        <v>15371.829137191762</v>
      </c>
      <c r="P28" s="17">
        <f t="shared" si="37"/>
        <v>107</v>
      </c>
      <c r="Q28" s="17">
        <f t="shared" si="37"/>
        <v>106</v>
      </c>
      <c r="R28" s="17">
        <f t="shared" si="37"/>
        <v>105</v>
      </c>
      <c r="S28" s="17">
        <f t="shared" si="37"/>
        <v>103</v>
      </c>
      <c r="T28" s="17">
        <f t="shared" si="37"/>
        <v>103</v>
      </c>
    </row>
    <row r="29" spans="1:20" ht="27" x14ac:dyDescent="0.2">
      <c r="A29" s="407" t="s">
        <v>69</v>
      </c>
      <c r="B29" s="408"/>
      <c r="C29" s="408"/>
      <c r="D29" s="408"/>
      <c r="E29" s="408"/>
      <c r="F29" s="408"/>
      <c r="G29" s="408"/>
      <c r="H29" s="408"/>
      <c r="I29" s="408"/>
      <c r="J29" s="408"/>
      <c r="K29" s="408"/>
      <c r="L29" s="408"/>
      <c r="M29" s="408"/>
      <c r="N29" s="408"/>
      <c r="O29" s="408"/>
      <c r="P29" s="408"/>
      <c r="Q29" s="408"/>
      <c r="R29" s="408"/>
      <c r="S29" s="408"/>
      <c r="T29" s="397"/>
    </row>
    <row r="30" spans="1:20" ht="45" customHeight="1" x14ac:dyDescent="0.4">
      <c r="A30" s="20" t="s">
        <v>70</v>
      </c>
      <c r="B30" s="14" t="s">
        <v>63</v>
      </c>
      <c r="C30" s="11">
        <v>238</v>
      </c>
      <c r="D30" s="11">
        <v>606.54</v>
      </c>
      <c r="E30" s="11">
        <v>610.5</v>
      </c>
      <c r="F30" s="11">
        <v>610.5</v>
      </c>
      <c r="G30" s="11">
        <v>610.5</v>
      </c>
      <c r="H30" s="11">
        <v>610.5</v>
      </c>
      <c r="I30" s="70">
        <v>509.11</v>
      </c>
      <c r="J30" s="315">
        <f>I30*C30</f>
        <v>121168.18000000001</v>
      </c>
      <c r="K30" s="288">
        <f>I30*D30</f>
        <v>308795.57939999999</v>
      </c>
      <c r="L30" s="288">
        <f>E30*I30</f>
        <v>310811.65500000003</v>
      </c>
      <c r="M30" s="288">
        <f>I30*F30</f>
        <v>310811.65500000003</v>
      </c>
      <c r="N30" s="288">
        <f>I30*G30</f>
        <v>310811.65500000003</v>
      </c>
      <c r="O30" s="288">
        <f>I30*H30</f>
        <v>310811.65500000003</v>
      </c>
      <c r="P30" s="30">
        <f>K30/J30*100</f>
        <v>254.8487394957983</v>
      </c>
      <c r="Q30" s="30">
        <f>L30/K30*100</f>
        <v>100.65288356909686</v>
      </c>
      <c r="R30" s="30">
        <f>M30/L30*100</f>
        <v>100</v>
      </c>
      <c r="S30" s="30">
        <f>N30/M30*100</f>
        <v>100</v>
      </c>
      <c r="T30" s="30">
        <f>O30/N30*100</f>
        <v>100</v>
      </c>
    </row>
    <row r="31" spans="1:20" ht="27.75" x14ac:dyDescent="0.4">
      <c r="A31" s="34" t="s">
        <v>56</v>
      </c>
      <c r="B31" s="63" t="s">
        <v>93</v>
      </c>
      <c r="C31" s="16" t="s">
        <v>93</v>
      </c>
      <c r="D31" s="16" t="s">
        <v>93</v>
      </c>
      <c r="E31" s="16" t="s">
        <v>93</v>
      </c>
      <c r="F31" s="16"/>
      <c r="G31" s="16" t="s">
        <v>93</v>
      </c>
      <c r="H31" s="16"/>
      <c r="I31" s="72" t="s">
        <v>93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ht="27" x14ac:dyDescent="0.35">
      <c r="A32" s="409" t="s">
        <v>71</v>
      </c>
      <c r="B32" s="410"/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  <c r="T32" s="397"/>
    </row>
    <row r="33" spans="1:20" ht="26.25" x14ac:dyDescent="0.4">
      <c r="A33" s="18" t="s">
        <v>72</v>
      </c>
      <c r="B33" s="59" t="s">
        <v>55</v>
      </c>
      <c r="C33" s="8">
        <v>18870</v>
      </c>
      <c r="D33" s="8">
        <v>24356</v>
      </c>
      <c r="E33" s="8">
        <v>24756</v>
      </c>
      <c r="F33" s="316">
        <v>26127</v>
      </c>
      <c r="G33" s="8">
        <v>26733</v>
      </c>
      <c r="H33" s="8">
        <f>G33*103%</f>
        <v>27534.99</v>
      </c>
      <c r="I33" s="69">
        <v>109.5</v>
      </c>
      <c r="J33" s="19">
        <f>I33*C33</f>
        <v>2066265</v>
      </c>
      <c r="K33" s="19">
        <f t="shared" ref="K33:K38" si="40">D33*I33</f>
        <v>2666982</v>
      </c>
      <c r="L33" s="19">
        <f t="shared" ref="L33:L38" si="41">E33*I33</f>
        <v>2710782</v>
      </c>
      <c r="M33" s="19">
        <f t="shared" ref="M33:M38" si="42">F33*I33</f>
        <v>2860906.5</v>
      </c>
      <c r="N33" s="19">
        <f t="shared" ref="N33:N38" si="43">G33*I33</f>
        <v>2927263.5</v>
      </c>
      <c r="O33" s="19">
        <f t="shared" ref="O33:O38" si="44">H33*I33</f>
        <v>3015081.4050000003</v>
      </c>
      <c r="P33" s="320">
        <f t="shared" ref="P33:P37" si="45">K33/J33*100</f>
        <v>129.07260201377849</v>
      </c>
      <c r="Q33" s="320">
        <f t="shared" ref="Q33:Q37" si="46">L33/K33*100</f>
        <v>101.64230579733946</v>
      </c>
      <c r="R33" s="320">
        <f t="shared" ref="R33:R37" si="47">M33/L33*100</f>
        <v>105.53805138148327</v>
      </c>
      <c r="S33" s="320">
        <f t="shared" ref="S33:S37" si="48">N33/M33*100</f>
        <v>102.31943966012172</v>
      </c>
      <c r="T33" s="320">
        <f t="shared" ref="T33:T37" si="49">O33/N33*100</f>
        <v>103</v>
      </c>
    </row>
    <row r="34" spans="1:20" ht="26.25" x14ac:dyDescent="0.4">
      <c r="A34" s="40" t="s">
        <v>73</v>
      </c>
      <c r="B34" s="60" t="s">
        <v>55</v>
      </c>
      <c r="C34" s="317">
        <v>1031</v>
      </c>
      <c r="D34" s="317">
        <v>1198</v>
      </c>
      <c r="E34" s="317">
        <v>1200</v>
      </c>
      <c r="F34" s="317">
        <v>1236</v>
      </c>
      <c r="G34" s="11">
        <v>1236</v>
      </c>
      <c r="H34" s="11">
        <f t="shared" ref="H34:H37" si="50">G34*103%</f>
        <v>1273.08</v>
      </c>
      <c r="I34" s="70">
        <v>315.2</v>
      </c>
      <c r="J34" s="21">
        <f t="shared" ref="J34:J38" si="51">C34*I34</f>
        <v>324971.2</v>
      </c>
      <c r="K34" s="21">
        <f t="shared" si="40"/>
        <v>377609.6</v>
      </c>
      <c r="L34" s="21">
        <f t="shared" si="41"/>
        <v>378240</v>
      </c>
      <c r="M34" s="21">
        <f t="shared" si="42"/>
        <v>389587.20000000001</v>
      </c>
      <c r="N34" s="21">
        <f t="shared" si="43"/>
        <v>389587.20000000001</v>
      </c>
      <c r="O34" s="21">
        <f t="shared" si="44"/>
        <v>401274.81599999999</v>
      </c>
      <c r="P34" s="319">
        <f t="shared" si="45"/>
        <v>116.19786614936953</v>
      </c>
      <c r="Q34" s="319">
        <f t="shared" si="46"/>
        <v>100.1669449081803</v>
      </c>
      <c r="R34" s="319">
        <f t="shared" si="47"/>
        <v>103</v>
      </c>
      <c r="S34" s="319">
        <f t="shared" si="48"/>
        <v>100</v>
      </c>
      <c r="T34" s="319">
        <f t="shared" si="49"/>
        <v>103</v>
      </c>
    </row>
    <row r="35" spans="1:20" ht="26.25" x14ac:dyDescent="0.4">
      <c r="A35" s="20" t="s">
        <v>74</v>
      </c>
      <c r="B35" s="60" t="s">
        <v>55</v>
      </c>
      <c r="C35" s="318">
        <v>9.5</v>
      </c>
      <c r="D35" s="318">
        <v>9.8000000000000007</v>
      </c>
      <c r="E35" s="318">
        <v>9.9</v>
      </c>
      <c r="F35" s="318">
        <v>10.199999999999999</v>
      </c>
      <c r="G35" s="11">
        <v>10.4</v>
      </c>
      <c r="H35" s="11">
        <f t="shared" si="50"/>
        <v>10.712000000000002</v>
      </c>
      <c r="I35" s="70">
        <v>444</v>
      </c>
      <c r="J35" s="21">
        <f t="shared" si="51"/>
        <v>4218</v>
      </c>
      <c r="K35" s="21">
        <f t="shared" si="40"/>
        <v>4351.2000000000007</v>
      </c>
      <c r="L35" s="21">
        <f t="shared" si="41"/>
        <v>4395.6000000000004</v>
      </c>
      <c r="M35" s="21">
        <f t="shared" si="42"/>
        <v>4528.7999999999993</v>
      </c>
      <c r="N35" s="21">
        <f t="shared" si="43"/>
        <v>4617.6000000000004</v>
      </c>
      <c r="O35" s="21">
        <f t="shared" si="44"/>
        <v>4756.1280000000006</v>
      </c>
      <c r="P35" s="319">
        <f t="shared" si="45"/>
        <v>103.15789473684211</v>
      </c>
      <c r="Q35" s="319">
        <f t="shared" si="46"/>
        <v>101.0204081632653</v>
      </c>
      <c r="R35" s="319">
        <f t="shared" si="47"/>
        <v>103.030303030303</v>
      </c>
      <c r="S35" s="319">
        <f t="shared" si="48"/>
        <v>101.96078431372551</v>
      </c>
      <c r="T35" s="319">
        <f t="shared" si="49"/>
        <v>103</v>
      </c>
    </row>
    <row r="36" spans="1:20" ht="26.25" x14ac:dyDescent="0.4">
      <c r="A36" s="20" t="s">
        <v>75</v>
      </c>
      <c r="B36" s="60" t="s">
        <v>55</v>
      </c>
      <c r="C36" s="318">
        <v>109.4</v>
      </c>
      <c r="D36" s="318">
        <v>115.6</v>
      </c>
      <c r="E36" s="318">
        <v>116</v>
      </c>
      <c r="F36" s="318">
        <v>116</v>
      </c>
      <c r="G36" s="11">
        <v>116</v>
      </c>
      <c r="H36" s="11">
        <f t="shared" si="50"/>
        <v>119.48</v>
      </c>
      <c r="I36" s="70">
        <v>1500</v>
      </c>
      <c r="J36" s="21">
        <f t="shared" si="51"/>
        <v>164100</v>
      </c>
      <c r="K36" s="21">
        <f t="shared" si="40"/>
        <v>173400</v>
      </c>
      <c r="L36" s="21">
        <f t="shared" si="41"/>
        <v>174000</v>
      </c>
      <c r="M36" s="21">
        <f t="shared" si="42"/>
        <v>174000</v>
      </c>
      <c r="N36" s="21">
        <f t="shared" si="43"/>
        <v>174000</v>
      </c>
      <c r="O36" s="21">
        <f t="shared" si="44"/>
        <v>179220</v>
      </c>
      <c r="P36" s="319">
        <f t="shared" si="45"/>
        <v>105.66727605118831</v>
      </c>
      <c r="Q36" s="319">
        <f t="shared" si="46"/>
        <v>100.34602076124568</v>
      </c>
      <c r="R36" s="319">
        <f t="shared" si="47"/>
        <v>100</v>
      </c>
      <c r="S36" s="319">
        <f t="shared" si="48"/>
        <v>100</v>
      </c>
      <c r="T36" s="319">
        <f t="shared" si="49"/>
        <v>103</v>
      </c>
    </row>
    <row r="37" spans="1:20" ht="26.25" x14ac:dyDescent="0.4">
      <c r="A37" s="20" t="s">
        <v>76</v>
      </c>
      <c r="B37" s="60" t="s">
        <v>55</v>
      </c>
      <c r="C37" s="317">
        <v>2741</v>
      </c>
      <c r="D37" s="317">
        <v>2804</v>
      </c>
      <c r="E37" s="317">
        <v>2807</v>
      </c>
      <c r="F37" s="317">
        <v>2845</v>
      </c>
      <c r="G37" s="11">
        <v>2861</v>
      </c>
      <c r="H37" s="11">
        <f t="shared" si="50"/>
        <v>2946.83</v>
      </c>
      <c r="I37" s="70">
        <v>296.3</v>
      </c>
      <c r="J37" s="21">
        <f t="shared" si="51"/>
        <v>812158.3</v>
      </c>
      <c r="K37" s="21">
        <f t="shared" si="40"/>
        <v>830825.20000000007</v>
      </c>
      <c r="L37" s="21">
        <f t="shared" si="41"/>
        <v>831714.1</v>
      </c>
      <c r="M37" s="21">
        <f t="shared" si="42"/>
        <v>842973.5</v>
      </c>
      <c r="N37" s="21">
        <f t="shared" si="43"/>
        <v>847714.3</v>
      </c>
      <c r="O37" s="21">
        <f t="shared" si="44"/>
        <v>873145.72900000005</v>
      </c>
      <c r="P37" s="319">
        <f t="shared" si="45"/>
        <v>102.2984312294783</v>
      </c>
      <c r="Q37" s="319">
        <f t="shared" si="46"/>
        <v>100.10699001426534</v>
      </c>
      <c r="R37" s="319">
        <f t="shared" si="47"/>
        <v>101.35375846099038</v>
      </c>
      <c r="S37" s="319">
        <f t="shared" si="48"/>
        <v>100.56239015817224</v>
      </c>
      <c r="T37" s="319">
        <f t="shared" si="49"/>
        <v>103</v>
      </c>
    </row>
    <row r="38" spans="1:20" ht="26.25" x14ac:dyDescent="0.4">
      <c r="A38" s="20" t="s">
        <v>77</v>
      </c>
      <c r="B38" s="60" t="s">
        <v>62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70">
        <v>90.8</v>
      </c>
      <c r="J38" s="21">
        <f t="shared" si="51"/>
        <v>0</v>
      </c>
      <c r="K38" s="21">
        <f t="shared" si="40"/>
        <v>0</v>
      </c>
      <c r="L38" s="21">
        <f t="shared" si="41"/>
        <v>0</v>
      </c>
      <c r="M38" s="21">
        <f t="shared" si="42"/>
        <v>0</v>
      </c>
      <c r="N38" s="21">
        <f t="shared" si="43"/>
        <v>0</v>
      </c>
      <c r="O38" s="21">
        <f t="shared" si="44"/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</row>
    <row r="39" spans="1:20" ht="27.75" x14ac:dyDescent="0.4">
      <c r="A39" s="34" t="s">
        <v>56</v>
      </c>
      <c r="B39" s="63" t="s">
        <v>93</v>
      </c>
      <c r="C39" s="16"/>
      <c r="D39" s="16"/>
      <c r="E39" s="16"/>
      <c r="F39" s="16"/>
      <c r="G39" s="16" t="s">
        <v>93</v>
      </c>
      <c r="H39" s="16"/>
      <c r="I39" s="72" t="s">
        <v>93</v>
      </c>
      <c r="J39" s="17">
        <f>J33+J35+J37+J38</f>
        <v>2882641.3</v>
      </c>
      <c r="K39" s="17">
        <f t="shared" ref="K39:O39" si="52">K33+K35+K37+K38</f>
        <v>3502158.4000000004</v>
      </c>
      <c r="L39" s="17">
        <f t="shared" si="52"/>
        <v>3546891.7</v>
      </c>
      <c r="M39" s="17">
        <f t="shared" si="52"/>
        <v>3708408.8</v>
      </c>
      <c r="N39" s="17">
        <f t="shared" si="52"/>
        <v>3779595.4000000004</v>
      </c>
      <c r="O39" s="17">
        <f t="shared" si="52"/>
        <v>3892983.2620000001</v>
      </c>
      <c r="P39" s="17">
        <f t="shared" ref="P39" si="53">K39/J39*100</f>
        <v>121.49130035707185</v>
      </c>
      <c r="Q39" s="17">
        <f t="shared" ref="Q39" si="54">L39/K39*100</f>
        <v>101.27730658898808</v>
      </c>
      <c r="R39" s="17">
        <f t="shared" ref="R39" si="55">M39/L39*100</f>
        <v>104.55376463848613</v>
      </c>
      <c r="S39" s="17">
        <f t="shared" ref="S39" si="56">N39/M39*100</f>
        <v>101.91959958675538</v>
      </c>
      <c r="T39" s="17">
        <f t="shared" ref="T39" si="57">O39/N39*100</f>
        <v>103</v>
      </c>
    </row>
    <row r="40" spans="1:20" ht="27.75" x14ac:dyDescent="0.4">
      <c r="A40" s="36"/>
      <c r="B40" s="64"/>
      <c r="C40" s="26"/>
      <c r="D40" s="26"/>
      <c r="E40" s="26"/>
      <c r="F40" s="26"/>
      <c r="G40" s="26"/>
      <c r="H40" s="26"/>
      <c r="I40" s="73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1:20" ht="25.5" customHeight="1" x14ac:dyDescent="0.35">
      <c r="A41" s="398" t="s">
        <v>328</v>
      </c>
      <c r="B41" s="399"/>
      <c r="C41" s="399"/>
      <c r="D41" s="399"/>
      <c r="E41" s="399"/>
      <c r="F41" s="399"/>
      <c r="G41" s="399"/>
      <c r="H41" s="399"/>
      <c r="I41" s="399"/>
      <c r="J41" s="399"/>
      <c r="K41" s="399"/>
      <c r="L41" s="399"/>
      <c r="M41" s="399"/>
      <c r="N41" s="399"/>
      <c r="O41" s="399"/>
      <c r="P41" s="399"/>
      <c r="Q41" s="27"/>
      <c r="R41" s="27"/>
      <c r="S41" s="27"/>
      <c r="T41" s="27"/>
    </row>
    <row r="42" spans="1:20" ht="26.25" x14ac:dyDescent="0.4">
      <c r="A42" s="37" t="s">
        <v>335</v>
      </c>
      <c r="B42" s="65"/>
      <c r="C42" s="38"/>
      <c r="D42" s="38"/>
      <c r="E42" s="38"/>
      <c r="F42" s="38"/>
      <c r="G42" s="38"/>
      <c r="H42" s="38"/>
      <c r="I42" s="74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</row>
    <row r="43" spans="1:20" ht="57.75" customHeight="1" x14ac:dyDescent="0.2">
      <c r="A43" s="400" t="s">
        <v>98</v>
      </c>
      <c r="B43" s="400"/>
      <c r="C43" s="400"/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</row>
    <row r="44" spans="1:20" ht="20.25" x14ac:dyDescent="0.3">
      <c r="A44" s="28"/>
      <c r="B44" s="66"/>
      <c r="C44" s="22"/>
      <c r="D44" s="22"/>
      <c r="E44" s="22"/>
      <c r="F44" s="22"/>
      <c r="G44" s="22"/>
      <c r="H44" s="22"/>
      <c r="I44" s="75"/>
      <c r="J44" s="23"/>
      <c r="K44" s="23"/>
      <c r="L44" s="23"/>
      <c r="M44" s="23"/>
      <c r="N44" s="23"/>
      <c r="O44" s="23"/>
      <c r="P44" s="23"/>
      <c r="Q44" s="23"/>
      <c r="R44" s="23"/>
      <c r="S44" s="23"/>
    </row>
    <row r="45" spans="1:20" ht="20.25" x14ac:dyDescent="0.3">
      <c r="A45" s="22"/>
      <c r="B45" s="66"/>
      <c r="C45" s="22"/>
      <c r="D45" s="22"/>
      <c r="E45" s="22"/>
      <c r="F45" s="22"/>
      <c r="G45" s="22"/>
      <c r="H45" s="22"/>
      <c r="I45" s="75"/>
      <c r="J45" s="23"/>
      <c r="K45" s="23"/>
      <c r="L45" s="23"/>
      <c r="M45" s="23"/>
      <c r="N45" s="23"/>
      <c r="O45" s="23"/>
      <c r="P45" s="23"/>
      <c r="Q45" s="23"/>
      <c r="R45" s="23"/>
      <c r="S45" s="23"/>
    </row>
    <row r="46" spans="1:20" ht="20.25" x14ac:dyDescent="0.3">
      <c r="A46" s="22"/>
      <c r="B46" s="66"/>
      <c r="C46" s="22"/>
      <c r="D46" s="22"/>
      <c r="E46" s="22"/>
      <c r="F46" s="22"/>
      <c r="G46" s="22"/>
      <c r="H46" s="22"/>
      <c r="I46" s="75"/>
      <c r="J46" s="23"/>
      <c r="K46" s="23"/>
      <c r="L46" s="23"/>
      <c r="M46" s="23"/>
      <c r="N46" s="23"/>
      <c r="O46" s="23"/>
      <c r="P46" s="23"/>
      <c r="Q46" s="23"/>
      <c r="R46" s="23"/>
      <c r="S46" s="23"/>
    </row>
    <row r="47" spans="1:20" ht="20.25" x14ac:dyDescent="0.3">
      <c r="A47" s="22"/>
      <c r="B47" s="66"/>
      <c r="C47" s="22"/>
      <c r="D47" s="22"/>
      <c r="E47" s="22"/>
      <c r="F47" s="22"/>
      <c r="G47" s="22"/>
      <c r="H47" s="22"/>
      <c r="I47" s="75"/>
      <c r="J47" s="23"/>
      <c r="K47" s="23"/>
      <c r="L47" s="23"/>
      <c r="M47" s="23"/>
      <c r="N47" s="23"/>
      <c r="O47" s="23"/>
      <c r="P47" s="23"/>
      <c r="Q47" s="23"/>
      <c r="R47" s="23"/>
      <c r="S47" s="23"/>
    </row>
    <row r="48" spans="1:20" ht="20.25" x14ac:dyDescent="0.3">
      <c r="A48" s="22"/>
      <c r="B48" s="66"/>
      <c r="C48" s="22"/>
      <c r="D48" s="22"/>
      <c r="E48" s="22"/>
      <c r="F48" s="22"/>
      <c r="G48" s="22"/>
      <c r="H48" s="22"/>
      <c r="I48" s="75"/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49" spans="1:19" ht="20.25" x14ac:dyDescent="0.3">
      <c r="A49" s="22"/>
      <c r="B49" s="66"/>
      <c r="C49" s="22"/>
      <c r="D49" s="22"/>
      <c r="E49" s="22"/>
      <c r="F49" s="22"/>
      <c r="G49" s="22"/>
      <c r="H49" s="22"/>
      <c r="I49" s="75"/>
      <c r="J49" s="23"/>
      <c r="K49" s="23"/>
      <c r="L49" s="23"/>
      <c r="M49" s="23"/>
      <c r="N49" s="23"/>
      <c r="O49" s="23"/>
      <c r="P49" s="23"/>
      <c r="Q49" s="23"/>
      <c r="R49" s="23"/>
      <c r="S49" s="23"/>
    </row>
    <row r="50" spans="1:19" ht="20.25" x14ac:dyDescent="0.3">
      <c r="A50" s="22"/>
      <c r="B50" s="66"/>
      <c r="C50" s="22"/>
      <c r="D50" s="22"/>
      <c r="E50" s="22"/>
      <c r="F50" s="22"/>
      <c r="G50" s="22"/>
      <c r="H50" s="22"/>
      <c r="I50" s="75"/>
      <c r="J50" s="23"/>
      <c r="K50" s="23"/>
      <c r="L50" s="23"/>
      <c r="M50" s="23"/>
      <c r="N50" s="23"/>
      <c r="O50" s="23"/>
      <c r="P50" s="23"/>
      <c r="Q50" s="23"/>
      <c r="R50" s="23"/>
      <c r="S50" s="23"/>
    </row>
    <row r="51" spans="1:19" ht="20.25" x14ac:dyDescent="0.3">
      <c r="A51" s="22"/>
      <c r="B51" s="66"/>
      <c r="C51" s="22"/>
      <c r="D51" s="22"/>
      <c r="E51" s="22"/>
      <c r="F51" s="22"/>
      <c r="G51" s="22"/>
      <c r="H51" s="22"/>
      <c r="I51" s="75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 x14ac:dyDescent="0.2">
      <c r="A52" s="24"/>
      <c r="B52" s="67"/>
      <c r="C52" s="24"/>
      <c r="D52" s="24"/>
      <c r="E52" s="24"/>
      <c r="F52" s="24"/>
      <c r="G52" s="24"/>
      <c r="H52" s="24"/>
      <c r="I52" s="76"/>
    </row>
    <row r="53" spans="1:19" x14ac:dyDescent="0.2">
      <c r="A53" s="24"/>
      <c r="B53" s="67"/>
      <c r="C53" s="24"/>
      <c r="D53" s="24"/>
      <c r="E53" s="24"/>
      <c r="F53" s="24"/>
      <c r="G53" s="24"/>
      <c r="H53" s="24"/>
      <c r="I53" s="76"/>
    </row>
    <row r="54" spans="1:19" x14ac:dyDescent="0.2">
      <c r="A54" s="24"/>
      <c r="B54" s="67"/>
      <c r="C54" s="24"/>
      <c r="D54" s="24"/>
      <c r="E54" s="24"/>
      <c r="F54" s="24"/>
      <c r="G54" s="24"/>
      <c r="H54" s="24"/>
      <c r="I54" s="76"/>
    </row>
    <row r="55" spans="1:19" x14ac:dyDescent="0.2">
      <c r="A55" s="24"/>
      <c r="B55" s="67"/>
      <c r="C55" s="24"/>
      <c r="D55" s="24"/>
      <c r="E55" s="24"/>
      <c r="F55" s="24"/>
      <c r="G55" s="24"/>
      <c r="H55" s="24"/>
      <c r="I55" s="76"/>
    </row>
    <row r="56" spans="1:19" x14ac:dyDescent="0.2">
      <c r="A56" s="24"/>
      <c r="B56" s="67"/>
      <c r="C56" s="24"/>
      <c r="D56" s="24"/>
      <c r="E56" s="24"/>
      <c r="F56" s="24"/>
      <c r="G56" s="24"/>
      <c r="H56" s="24"/>
      <c r="I56" s="76"/>
    </row>
    <row r="57" spans="1:19" x14ac:dyDescent="0.2">
      <c r="A57" s="24"/>
      <c r="B57" s="67"/>
      <c r="C57" s="24"/>
      <c r="D57" s="24"/>
      <c r="E57" s="24"/>
      <c r="F57" s="24"/>
      <c r="G57" s="24"/>
      <c r="H57" s="24"/>
      <c r="I57" s="76"/>
    </row>
    <row r="58" spans="1:19" x14ac:dyDescent="0.2">
      <c r="A58" s="24"/>
      <c r="B58" s="67"/>
      <c r="C58" s="24"/>
      <c r="D58" s="24"/>
      <c r="E58" s="24"/>
      <c r="F58" s="24"/>
      <c r="G58" s="24"/>
      <c r="H58" s="24"/>
      <c r="I58" s="76"/>
    </row>
  </sheetData>
  <mergeCells count="16">
    <mergeCell ref="A43:S43"/>
    <mergeCell ref="A2:S2"/>
    <mergeCell ref="A3:S3"/>
    <mergeCell ref="A5:A6"/>
    <mergeCell ref="I5:I6"/>
    <mergeCell ref="P5:T5"/>
    <mergeCell ref="A29:T29"/>
    <mergeCell ref="A32:T32"/>
    <mergeCell ref="J5:O5"/>
    <mergeCell ref="A8:T8"/>
    <mergeCell ref="A15:T15"/>
    <mergeCell ref="N1:T1"/>
    <mergeCell ref="A9:T9"/>
    <mergeCell ref="B5:H5"/>
    <mergeCell ref="A24:T24"/>
    <mergeCell ref="A41:P41"/>
  </mergeCells>
  <phoneticPr fontId="15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33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 enableFormatConditionsCalculation="0">
    <tabColor indexed="50"/>
  </sheetPr>
  <dimension ref="A1:J267"/>
  <sheetViews>
    <sheetView view="pageBreakPreview" zoomScale="75" zoomScaleNormal="100" workbookViewId="0">
      <selection activeCell="N55" sqref="N55"/>
    </sheetView>
  </sheetViews>
  <sheetFormatPr defaultColWidth="9.140625" defaultRowHeight="12.75" x14ac:dyDescent="0.2"/>
  <cols>
    <col min="1" max="1" width="42.7109375" style="181" customWidth="1"/>
    <col min="2" max="2" width="9.28515625" style="181" customWidth="1"/>
    <col min="3" max="5" width="14.7109375" style="153" customWidth="1"/>
    <col min="6" max="6" width="15.7109375" style="153" customWidth="1"/>
    <col min="7" max="7" width="12.28515625" style="153" customWidth="1"/>
    <col min="8" max="8" width="13.42578125" style="153" customWidth="1"/>
    <col min="9" max="9" width="13.5703125" style="153" customWidth="1"/>
    <col min="10" max="10" width="14.7109375" style="153" customWidth="1"/>
    <col min="11" max="16384" width="9.140625" style="153"/>
  </cols>
  <sheetData>
    <row r="1" spans="1:10" ht="15.75" x14ac:dyDescent="0.25">
      <c r="A1" s="151"/>
      <c r="B1" s="151"/>
      <c r="C1" s="152"/>
      <c r="D1" s="152"/>
      <c r="E1" s="152"/>
      <c r="F1" s="438" t="s">
        <v>149</v>
      </c>
      <c r="G1" s="438"/>
      <c r="H1" s="438"/>
      <c r="I1" s="438"/>
      <c r="J1" s="438"/>
    </row>
    <row r="2" spans="1:10" ht="24.75" customHeight="1" x14ac:dyDescent="0.2">
      <c r="A2" s="423" t="s">
        <v>150</v>
      </c>
      <c r="B2" s="423"/>
      <c r="C2" s="423"/>
      <c r="D2" s="423"/>
      <c r="E2" s="423"/>
      <c r="F2" s="423"/>
      <c r="G2" s="423"/>
      <c r="H2" s="423"/>
      <c r="I2" s="423"/>
      <c r="J2" s="423"/>
    </row>
    <row r="3" spans="1:10" ht="14.25" customHeight="1" x14ac:dyDescent="0.2">
      <c r="A3" s="439" t="s">
        <v>151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0" ht="14.25" customHeight="1" x14ac:dyDescent="0.2">
      <c r="A4" s="154"/>
      <c r="B4" s="154"/>
      <c r="C4" s="154"/>
      <c r="D4" s="154"/>
      <c r="E4" s="154"/>
      <c r="F4" s="154"/>
      <c r="G4" s="154"/>
      <c r="H4" s="154"/>
    </row>
    <row r="5" spans="1:10" ht="7.5" customHeight="1" x14ac:dyDescent="0.25">
      <c r="A5" s="440" t="s">
        <v>152</v>
      </c>
      <c r="B5" s="440"/>
      <c r="C5" s="440"/>
      <c r="D5" s="440"/>
      <c r="E5" s="440"/>
      <c r="F5" s="440"/>
      <c r="G5" s="440"/>
      <c r="H5" s="440"/>
      <c r="I5" s="440"/>
      <c r="J5" s="440"/>
    </row>
    <row r="6" spans="1:10" ht="15.75" x14ac:dyDescent="0.2">
      <c r="A6" s="439" t="s">
        <v>153</v>
      </c>
      <c r="B6" s="439"/>
      <c r="C6" s="439"/>
      <c r="D6" s="439"/>
      <c r="E6" s="439"/>
      <c r="F6" s="439"/>
      <c r="G6" s="439"/>
      <c r="H6" s="439"/>
      <c r="I6" s="439"/>
      <c r="J6" s="439"/>
    </row>
    <row r="7" spans="1:10" ht="13.5" thickBot="1" x14ac:dyDescent="0.25">
      <c r="A7" s="437"/>
      <c r="B7" s="437"/>
      <c r="C7" s="437"/>
      <c r="D7" s="437"/>
      <c r="E7" s="437"/>
      <c r="F7" s="437"/>
      <c r="G7" s="437"/>
      <c r="H7" s="437"/>
    </row>
    <row r="8" spans="1:10" ht="18.75" customHeight="1" x14ac:dyDescent="0.2">
      <c r="A8" s="456" t="s">
        <v>154</v>
      </c>
      <c r="B8" s="449" t="s">
        <v>155</v>
      </c>
      <c r="C8" s="443" t="s">
        <v>208</v>
      </c>
      <c r="D8" s="443" t="s">
        <v>262</v>
      </c>
      <c r="E8" s="443" t="s">
        <v>263</v>
      </c>
      <c r="F8" s="441" t="s">
        <v>156</v>
      </c>
      <c r="G8" s="429"/>
      <c r="H8" s="429"/>
      <c r="I8" s="430"/>
    </row>
    <row r="9" spans="1:10" ht="18.75" customHeight="1" x14ac:dyDescent="0.2">
      <c r="A9" s="457"/>
      <c r="B9" s="444"/>
      <c r="C9" s="444"/>
      <c r="D9" s="444"/>
      <c r="E9" s="444"/>
      <c r="F9" s="451">
        <v>2015</v>
      </c>
      <c r="G9" s="452"/>
      <c r="H9" s="453" t="s">
        <v>203</v>
      </c>
      <c r="I9" s="459" t="s">
        <v>257</v>
      </c>
    </row>
    <row r="10" spans="1:10" ht="16.5" customHeight="1" thickBot="1" x14ac:dyDescent="0.25">
      <c r="A10" s="458"/>
      <c r="B10" s="450"/>
      <c r="C10" s="445"/>
      <c r="D10" s="445"/>
      <c r="E10" s="445"/>
      <c r="F10" s="155" t="s">
        <v>99</v>
      </c>
      <c r="G10" s="156" t="s">
        <v>10</v>
      </c>
      <c r="H10" s="427"/>
      <c r="I10" s="436"/>
    </row>
    <row r="11" spans="1:10" ht="31.5" customHeight="1" x14ac:dyDescent="0.2">
      <c r="A11" s="157" t="s">
        <v>183</v>
      </c>
      <c r="B11" s="158" t="s">
        <v>23</v>
      </c>
      <c r="C11" s="159"/>
      <c r="D11" s="159"/>
      <c r="E11" s="159"/>
      <c r="F11" s="159"/>
      <c r="G11" s="160"/>
      <c r="H11" s="161"/>
      <c r="I11" s="160"/>
    </row>
    <row r="12" spans="1:10" ht="33" customHeight="1" x14ac:dyDescent="0.2">
      <c r="A12" s="162" t="s">
        <v>184</v>
      </c>
      <c r="B12" s="163" t="s">
        <v>23</v>
      </c>
      <c r="C12" s="164"/>
      <c r="D12" s="164"/>
      <c r="E12" s="164"/>
      <c r="F12" s="164"/>
      <c r="G12" s="165"/>
      <c r="H12" s="164"/>
      <c r="I12" s="165"/>
    </row>
    <row r="13" spans="1:10" ht="36.75" customHeight="1" x14ac:dyDescent="0.25">
      <c r="A13" s="162" t="s">
        <v>157</v>
      </c>
      <c r="B13" s="163" t="s">
        <v>158</v>
      </c>
      <c r="C13" s="166"/>
      <c r="D13" s="166"/>
      <c r="E13" s="166"/>
      <c r="F13" s="166"/>
      <c r="G13" s="167"/>
      <c r="H13" s="166"/>
      <c r="I13" s="167"/>
    </row>
    <row r="14" spans="1:10" ht="36" customHeight="1" x14ac:dyDescent="0.25">
      <c r="A14" s="162" t="s">
        <v>159</v>
      </c>
      <c r="B14" s="163" t="s">
        <v>158</v>
      </c>
      <c r="C14" s="166"/>
      <c r="D14" s="166"/>
      <c r="E14" s="166"/>
      <c r="F14" s="166"/>
      <c r="G14" s="167"/>
      <c r="H14" s="166"/>
      <c r="I14" s="167"/>
    </row>
    <row r="15" spans="1:10" ht="41.25" customHeight="1" x14ac:dyDescent="0.2">
      <c r="A15" s="162" t="s">
        <v>160</v>
      </c>
      <c r="B15" s="163" t="s">
        <v>158</v>
      </c>
      <c r="C15" s="164"/>
      <c r="D15" s="164"/>
      <c r="E15" s="164"/>
      <c r="F15" s="164"/>
      <c r="G15" s="165"/>
      <c r="H15" s="164"/>
      <c r="I15" s="165"/>
    </row>
    <row r="16" spans="1:10" ht="35.25" customHeight="1" x14ac:dyDescent="0.2">
      <c r="A16" s="168" t="s">
        <v>161</v>
      </c>
      <c r="B16" s="163" t="s">
        <v>23</v>
      </c>
      <c r="C16" s="164"/>
      <c r="D16" s="164"/>
      <c r="E16" s="164"/>
      <c r="F16" s="164"/>
      <c r="G16" s="165"/>
      <c r="H16" s="164"/>
      <c r="I16" s="165"/>
    </row>
    <row r="17" spans="1:9" ht="36.75" customHeight="1" x14ac:dyDescent="0.2">
      <c r="A17" s="162" t="s">
        <v>162</v>
      </c>
      <c r="B17" s="163" t="s">
        <v>158</v>
      </c>
      <c r="C17" s="164"/>
      <c r="D17" s="164"/>
      <c r="E17" s="164"/>
      <c r="F17" s="164"/>
      <c r="G17" s="165"/>
      <c r="H17" s="164"/>
      <c r="I17" s="165"/>
    </row>
    <row r="18" spans="1:9" ht="43.5" customHeight="1" x14ac:dyDescent="0.2">
      <c r="A18" s="162" t="s">
        <v>163</v>
      </c>
      <c r="B18" s="163" t="s">
        <v>158</v>
      </c>
      <c r="C18" s="164"/>
      <c r="D18" s="164"/>
      <c r="E18" s="164"/>
      <c r="F18" s="164"/>
      <c r="G18" s="165"/>
      <c r="H18" s="164"/>
      <c r="I18" s="165"/>
    </row>
    <row r="19" spans="1:9" ht="34.5" customHeight="1" x14ac:dyDescent="0.2">
      <c r="A19" s="162" t="s">
        <v>164</v>
      </c>
      <c r="B19" s="163" t="s">
        <v>24</v>
      </c>
      <c r="C19" s="164"/>
      <c r="D19" s="164"/>
      <c r="E19" s="164"/>
      <c r="F19" s="164"/>
      <c r="G19" s="165"/>
      <c r="H19" s="164"/>
      <c r="I19" s="165"/>
    </row>
    <row r="20" spans="1:9" ht="30.75" customHeight="1" x14ac:dyDescent="0.2">
      <c r="A20" s="162" t="s">
        <v>165</v>
      </c>
      <c r="B20" s="163"/>
      <c r="C20" s="164"/>
      <c r="D20" s="164"/>
      <c r="E20" s="164"/>
      <c r="F20" s="164"/>
      <c r="G20" s="165"/>
      <c r="H20" s="164"/>
      <c r="I20" s="165"/>
    </row>
    <row r="21" spans="1:9" ht="15.75" x14ac:dyDescent="0.2">
      <c r="A21" s="168" t="s">
        <v>166</v>
      </c>
      <c r="B21" s="163" t="s">
        <v>23</v>
      </c>
      <c r="C21" s="164"/>
      <c r="D21" s="164"/>
      <c r="E21" s="164"/>
      <c r="F21" s="164"/>
      <c r="G21" s="165"/>
      <c r="H21" s="164"/>
      <c r="I21" s="165"/>
    </row>
    <row r="22" spans="1:9" ht="15.75" x14ac:dyDescent="0.2">
      <c r="A22" s="168" t="s">
        <v>167</v>
      </c>
      <c r="B22" s="163" t="s">
        <v>23</v>
      </c>
      <c r="C22" s="164"/>
      <c r="D22" s="164"/>
      <c r="E22" s="164"/>
      <c r="F22" s="164"/>
      <c r="G22" s="165"/>
      <c r="H22" s="164"/>
      <c r="I22" s="165"/>
    </row>
    <row r="23" spans="1:9" ht="15.75" x14ac:dyDescent="0.2">
      <c r="A23" s="168" t="s">
        <v>168</v>
      </c>
      <c r="B23" s="163" t="s">
        <v>23</v>
      </c>
      <c r="C23" s="164"/>
      <c r="D23" s="164"/>
      <c r="E23" s="164"/>
      <c r="F23" s="164"/>
      <c r="G23" s="165"/>
      <c r="H23" s="164"/>
      <c r="I23" s="165"/>
    </row>
    <row r="24" spans="1:9" ht="15.75" x14ac:dyDescent="0.2">
      <c r="A24" s="168" t="s">
        <v>169</v>
      </c>
      <c r="B24" s="163" t="s">
        <v>23</v>
      </c>
      <c r="C24" s="164"/>
      <c r="D24" s="164"/>
      <c r="E24" s="164"/>
      <c r="F24" s="164"/>
      <c r="G24" s="165"/>
      <c r="H24" s="164"/>
      <c r="I24" s="165"/>
    </row>
    <row r="25" spans="1:9" ht="34.5" customHeight="1" x14ac:dyDescent="0.2">
      <c r="A25" s="162" t="s">
        <v>170</v>
      </c>
      <c r="B25" s="163"/>
      <c r="C25" s="164"/>
      <c r="D25" s="164"/>
      <c r="E25" s="164"/>
      <c r="F25" s="164"/>
      <c r="G25" s="165"/>
      <c r="H25" s="164"/>
      <c r="I25" s="165"/>
    </row>
    <row r="26" spans="1:9" ht="31.5" x14ac:dyDescent="0.2">
      <c r="A26" s="169" t="s">
        <v>171</v>
      </c>
      <c r="B26" s="163" t="s">
        <v>158</v>
      </c>
      <c r="C26" s="164"/>
      <c r="D26" s="164"/>
      <c r="E26" s="164"/>
      <c r="F26" s="164"/>
      <c r="G26" s="165"/>
      <c r="H26" s="164"/>
      <c r="I26" s="165"/>
    </row>
    <row r="27" spans="1:9" ht="31.5" x14ac:dyDescent="0.2">
      <c r="A27" s="169" t="s">
        <v>172</v>
      </c>
      <c r="B27" s="163" t="s">
        <v>158</v>
      </c>
      <c r="C27" s="164"/>
      <c r="D27" s="164"/>
      <c r="E27" s="164"/>
      <c r="F27" s="164"/>
      <c r="G27" s="165"/>
      <c r="H27" s="164"/>
      <c r="I27" s="165"/>
    </row>
    <row r="28" spans="1:9" ht="31.5" x14ac:dyDescent="0.2">
      <c r="A28" s="168" t="s">
        <v>173</v>
      </c>
      <c r="B28" s="163" t="s">
        <v>158</v>
      </c>
      <c r="C28" s="164"/>
      <c r="D28" s="164"/>
      <c r="E28" s="164"/>
      <c r="F28" s="164"/>
      <c r="G28" s="165"/>
      <c r="H28" s="164"/>
      <c r="I28" s="165"/>
    </row>
    <row r="29" spans="1:9" ht="31.5" x14ac:dyDescent="0.2">
      <c r="A29" s="169" t="s">
        <v>171</v>
      </c>
      <c r="B29" s="163" t="s">
        <v>158</v>
      </c>
      <c r="C29" s="164"/>
      <c r="D29" s="164"/>
      <c r="E29" s="164"/>
      <c r="F29" s="164"/>
      <c r="G29" s="165"/>
      <c r="H29" s="164"/>
      <c r="I29" s="165"/>
    </row>
    <row r="30" spans="1:9" ht="31.5" x14ac:dyDescent="0.2">
      <c r="A30" s="169" t="s">
        <v>172</v>
      </c>
      <c r="B30" s="163" t="s">
        <v>158</v>
      </c>
      <c r="C30" s="164"/>
      <c r="D30" s="164"/>
      <c r="E30" s="164"/>
      <c r="F30" s="164"/>
      <c r="G30" s="165"/>
      <c r="H30" s="164"/>
      <c r="I30" s="165"/>
    </row>
    <row r="31" spans="1:9" ht="33" customHeight="1" x14ac:dyDescent="0.2">
      <c r="A31" s="162" t="s">
        <v>174</v>
      </c>
      <c r="B31" s="163" t="s">
        <v>158</v>
      </c>
      <c r="C31" s="164"/>
      <c r="D31" s="164"/>
      <c r="E31" s="164"/>
      <c r="F31" s="164"/>
      <c r="G31" s="165"/>
      <c r="H31" s="164"/>
      <c r="I31" s="165"/>
    </row>
    <row r="32" spans="1:9" ht="15.75" x14ac:dyDescent="0.2">
      <c r="A32" s="168" t="s">
        <v>175</v>
      </c>
      <c r="B32" s="163"/>
      <c r="C32" s="164"/>
      <c r="D32" s="164"/>
      <c r="E32" s="164"/>
      <c r="F32" s="164"/>
      <c r="G32" s="165"/>
      <c r="H32" s="164"/>
      <c r="I32" s="165"/>
    </row>
    <row r="33" spans="1:10" ht="31.5" x14ac:dyDescent="0.2">
      <c r="A33" s="169" t="s">
        <v>0</v>
      </c>
      <c r="B33" s="163" t="s">
        <v>158</v>
      </c>
      <c r="C33" s="164"/>
      <c r="D33" s="164"/>
      <c r="E33" s="164"/>
      <c r="F33" s="164"/>
      <c r="G33" s="165"/>
      <c r="H33" s="164"/>
      <c r="I33" s="165"/>
    </row>
    <row r="34" spans="1:10" ht="31.5" x14ac:dyDescent="0.2">
      <c r="A34" s="169" t="s">
        <v>1</v>
      </c>
      <c r="B34" s="163" t="s">
        <v>158</v>
      </c>
      <c r="C34" s="164"/>
      <c r="D34" s="164"/>
      <c r="E34" s="164"/>
      <c r="F34" s="164"/>
      <c r="G34" s="165"/>
      <c r="H34" s="164"/>
      <c r="I34" s="165"/>
    </row>
    <row r="35" spans="1:10" ht="31.5" x14ac:dyDescent="0.2">
      <c r="A35" s="169" t="s">
        <v>176</v>
      </c>
      <c r="B35" s="163" t="s">
        <v>158</v>
      </c>
      <c r="C35" s="164"/>
      <c r="D35" s="164"/>
      <c r="E35" s="164"/>
      <c r="F35" s="164"/>
      <c r="G35" s="165"/>
      <c r="H35" s="164"/>
      <c r="I35" s="165"/>
    </row>
    <row r="36" spans="1:10" ht="32.25" customHeight="1" x14ac:dyDescent="0.25">
      <c r="A36" s="162" t="s">
        <v>177</v>
      </c>
      <c r="B36" s="163" t="s">
        <v>178</v>
      </c>
      <c r="C36" s="166"/>
      <c r="D36" s="166"/>
      <c r="E36" s="166"/>
      <c r="F36" s="166"/>
      <c r="G36" s="167"/>
      <c r="H36" s="166"/>
      <c r="I36" s="167"/>
    </row>
    <row r="37" spans="1:10" ht="32.25" customHeight="1" x14ac:dyDescent="0.25">
      <c r="A37" s="162" t="s">
        <v>185</v>
      </c>
      <c r="B37" s="163" t="s">
        <v>39</v>
      </c>
      <c r="C37" s="166"/>
      <c r="D37" s="166"/>
      <c r="E37" s="166"/>
      <c r="F37" s="166"/>
      <c r="G37" s="167"/>
      <c r="H37" s="166"/>
      <c r="I37" s="167"/>
    </row>
    <row r="38" spans="1:10" ht="34.5" customHeight="1" x14ac:dyDescent="0.25">
      <c r="A38" s="162" t="s">
        <v>44</v>
      </c>
      <c r="B38" s="163" t="s">
        <v>158</v>
      </c>
      <c r="C38" s="166"/>
      <c r="D38" s="166"/>
      <c r="E38" s="166"/>
      <c r="F38" s="166"/>
      <c r="G38" s="167"/>
      <c r="H38" s="166"/>
      <c r="I38" s="167"/>
    </row>
    <row r="39" spans="1:10" ht="34.5" customHeight="1" thickBot="1" x14ac:dyDescent="0.3">
      <c r="A39" s="170" t="s">
        <v>179</v>
      </c>
      <c r="B39" s="171" t="s">
        <v>158</v>
      </c>
      <c r="C39" s="172"/>
      <c r="D39" s="172"/>
      <c r="E39" s="172"/>
      <c r="F39" s="172"/>
      <c r="G39" s="173"/>
      <c r="H39" s="172"/>
      <c r="I39" s="173"/>
    </row>
    <row r="40" spans="1:10" ht="13.5" customHeight="1" x14ac:dyDescent="0.25">
      <c r="A40" s="174"/>
      <c r="B40" s="154"/>
      <c r="C40" s="175"/>
      <c r="D40" s="175"/>
      <c r="E40" s="175"/>
      <c r="F40" s="175"/>
      <c r="G40" s="175"/>
      <c r="H40" s="175"/>
      <c r="I40" s="175"/>
      <c r="J40" s="175"/>
    </row>
    <row r="41" spans="1:10" ht="19.5" customHeight="1" thickBot="1" x14ac:dyDescent="0.3">
      <c r="A41" s="176"/>
      <c r="B41" s="177"/>
      <c r="C41" s="152"/>
      <c r="D41" s="152"/>
      <c r="E41" s="152"/>
      <c r="F41" s="152"/>
      <c r="G41" s="152"/>
      <c r="H41" s="152"/>
      <c r="I41" s="152"/>
      <c r="J41" s="152"/>
    </row>
    <row r="42" spans="1:10" ht="15.75" customHeight="1" x14ac:dyDescent="0.2">
      <c r="A42" s="446" t="s">
        <v>180</v>
      </c>
      <c r="B42" s="449" t="s">
        <v>155</v>
      </c>
      <c r="C42" s="443" t="s">
        <v>208</v>
      </c>
      <c r="D42" s="443" t="s">
        <v>262</v>
      </c>
      <c r="E42" s="443" t="s">
        <v>263</v>
      </c>
      <c r="F42" s="441" t="s">
        <v>156</v>
      </c>
      <c r="G42" s="429"/>
      <c r="H42" s="429"/>
      <c r="I42" s="442"/>
    </row>
    <row r="43" spans="1:10" ht="15.75" customHeight="1" x14ac:dyDescent="0.2">
      <c r="A43" s="447"/>
      <c r="B43" s="444"/>
      <c r="C43" s="444"/>
      <c r="D43" s="444"/>
      <c r="E43" s="444"/>
      <c r="F43" s="451">
        <v>2015</v>
      </c>
      <c r="G43" s="452"/>
      <c r="H43" s="453" t="s">
        <v>203</v>
      </c>
      <c r="I43" s="454" t="s">
        <v>257</v>
      </c>
    </row>
    <row r="44" spans="1:10" ht="18.75" customHeight="1" thickBot="1" x14ac:dyDescent="0.25">
      <c r="A44" s="448"/>
      <c r="B44" s="450"/>
      <c r="C44" s="445"/>
      <c r="D44" s="445"/>
      <c r="E44" s="445"/>
      <c r="F44" s="155" t="s">
        <v>99</v>
      </c>
      <c r="G44" s="156" t="s">
        <v>10</v>
      </c>
      <c r="H44" s="427"/>
      <c r="I44" s="455"/>
    </row>
    <row r="45" spans="1:10" ht="31.5" x14ac:dyDescent="0.25">
      <c r="A45" s="194"/>
      <c r="B45" s="158" t="s">
        <v>181</v>
      </c>
      <c r="C45" s="178"/>
      <c r="D45" s="178"/>
      <c r="E45" s="178"/>
      <c r="F45" s="178"/>
      <c r="G45" s="179"/>
      <c r="H45" s="178"/>
      <c r="I45" s="195"/>
    </row>
    <row r="46" spans="1:10" ht="22.5" customHeight="1" thickBot="1" x14ac:dyDescent="0.3">
      <c r="A46" s="196"/>
      <c r="B46" s="197"/>
      <c r="C46" s="172"/>
      <c r="D46" s="172"/>
      <c r="E46" s="172"/>
      <c r="F46" s="172"/>
      <c r="G46" s="173"/>
      <c r="H46" s="172"/>
      <c r="I46" s="198"/>
    </row>
    <row r="47" spans="1:10" s="193" customFormat="1" ht="22.5" customHeight="1" x14ac:dyDescent="0.25">
      <c r="A47" s="190"/>
      <c r="B47" s="190"/>
      <c r="C47" s="175"/>
      <c r="D47" s="175"/>
      <c r="E47" s="175"/>
      <c r="F47" s="175"/>
      <c r="G47" s="175"/>
      <c r="H47" s="175"/>
      <c r="I47" s="175"/>
      <c r="J47" s="175"/>
    </row>
    <row r="48" spans="1:10" s="193" customFormat="1" ht="22.5" customHeight="1" thickBot="1" x14ac:dyDescent="0.25">
      <c r="A48" s="423" t="s">
        <v>266</v>
      </c>
      <c r="B48" s="423"/>
      <c r="C48" s="423"/>
      <c r="D48" s="423"/>
      <c r="E48" s="423"/>
      <c r="F48" s="423"/>
      <c r="G48" s="423"/>
      <c r="H48" s="423"/>
      <c r="I48" s="423"/>
      <c r="J48" s="423"/>
    </row>
    <row r="49" spans="1:10" s="193" customFormat="1" ht="63.75" customHeight="1" x14ac:dyDescent="0.2">
      <c r="A49" s="424" t="s">
        <v>241</v>
      </c>
      <c r="B49" s="433" t="s">
        <v>209</v>
      </c>
      <c r="C49" s="434"/>
      <c r="D49" s="426" t="s">
        <v>210</v>
      </c>
      <c r="E49" s="426" t="s">
        <v>211</v>
      </c>
      <c r="F49" s="428" t="s">
        <v>214</v>
      </c>
      <c r="G49" s="429"/>
      <c r="H49" s="430"/>
      <c r="I49" s="426" t="s">
        <v>215</v>
      </c>
      <c r="J49" s="431" t="s">
        <v>187</v>
      </c>
    </row>
    <row r="50" spans="1:10" s="193" customFormat="1" ht="36.75" customHeight="1" thickBot="1" x14ac:dyDescent="0.25">
      <c r="A50" s="425"/>
      <c r="B50" s="435"/>
      <c r="C50" s="436"/>
      <c r="D50" s="427"/>
      <c r="E50" s="427"/>
      <c r="F50" s="206" t="s">
        <v>212</v>
      </c>
      <c r="G50" s="206" t="s">
        <v>213</v>
      </c>
      <c r="H50" s="206" t="s">
        <v>189</v>
      </c>
      <c r="I50" s="427"/>
      <c r="J50" s="432"/>
    </row>
    <row r="51" spans="1:10" s="193" customFormat="1" ht="36.75" customHeight="1" x14ac:dyDescent="0.25">
      <c r="A51" s="422" t="s">
        <v>193</v>
      </c>
      <c r="B51" s="420" t="s">
        <v>264</v>
      </c>
      <c r="C51" s="421"/>
      <c r="D51" s="222"/>
      <c r="E51" s="222"/>
      <c r="F51" s="222"/>
      <c r="G51" s="222"/>
      <c r="H51" s="222"/>
      <c r="I51" s="222"/>
      <c r="J51" s="223"/>
    </row>
    <row r="52" spans="1:10" s="193" customFormat="1" ht="22.5" customHeight="1" x14ac:dyDescent="0.25">
      <c r="A52" s="418"/>
      <c r="B52" s="414">
        <v>2014</v>
      </c>
      <c r="C52" s="414">
        <v>2013</v>
      </c>
      <c r="D52" s="204"/>
      <c r="E52" s="204"/>
      <c r="F52" s="204"/>
      <c r="G52" s="204"/>
      <c r="H52" s="204"/>
      <c r="I52" s="204"/>
      <c r="J52" s="205"/>
    </row>
    <row r="53" spans="1:10" s="193" customFormat="1" ht="22.5" customHeight="1" x14ac:dyDescent="0.25">
      <c r="A53" s="418"/>
      <c r="B53" s="414">
        <v>2015</v>
      </c>
      <c r="C53" s="414">
        <v>2014</v>
      </c>
      <c r="D53" s="199"/>
      <c r="E53" s="199"/>
      <c r="F53" s="199"/>
      <c r="G53" s="199"/>
      <c r="H53" s="199"/>
      <c r="I53" s="199"/>
      <c r="J53" s="200"/>
    </row>
    <row r="54" spans="1:10" s="193" customFormat="1" ht="22.5" customHeight="1" x14ac:dyDescent="0.25">
      <c r="A54" s="418"/>
      <c r="B54" s="414">
        <v>2016</v>
      </c>
      <c r="C54" s="414">
        <v>2015</v>
      </c>
      <c r="D54" s="199"/>
      <c r="E54" s="199"/>
      <c r="F54" s="199"/>
      <c r="G54" s="199"/>
      <c r="H54" s="199"/>
      <c r="I54" s="199"/>
      <c r="J54" s="200"/>
    </row>
    <row r="55" spans="1:10" s="193" customFormat="1" ht="22.5" customHeight="1" thickBot="1" x14ac:dyDescent="0.3">
      <c r="A55" s="419"/>
      <c r="B55" s="414">
        <v>2017</v>
      </c>
      <c r="C55" s="414">
        <v>2016</v>
      </c>
      <c r="D55" s="199"/>
      <c r="E55" s="199"/>
      <c r="F55" s="199"/>
      <c r="G55" s="199"/>
      <c r="H55" s="199"/>
      <c r="I55" s="199"/>
      <c r="J55" s="200"/>
    </row>
    <row r="56" spans="1:10" s="193" customFormat="1" ht="33" customHeight="1" x14ac:dyDescent="0.25">
      <c r="A56" s="417" t="s">
        <v>216</v>
      </c>
      <c r="B56" s="420" t="s">
        <v>264</v>
      </c>
      <c r="C56" s="421"/>
      <c r="D56" s="199"/>
      <c r="E56" s="199"/>
      <c r="F56" s="199"/>
      <c r="G56" s="199"/>
      <c r="H56" s="199"/>
      <c r="I56" s="199"/>
      <c r="J56" s="200"/>
    </row>
    <row r="57" spans="1:10" s="193" customFormat="1" ht="22.5" customHeight="1" x14ac:dyDescent="0.25">
      <c r="A57" s="418"/>
      <c r="B57" s="414">
        <v>2014</v>
      </c>
      <c r="C57" s="414">
        <v>2013</v>
      </c>
      <c r="D57" s="199"/>
      <c r="E57" s="199"/>
      <c r="F57" s="199"/>
      <c r="G57" s="199"/>
      <c r="H57" s="199"/>
      <c r="I57" s="199"/>
      <c r="J57" s="200"/>
    </row>
    <row r="58" spans="1:10" s="193" customFormat="1" ht="22.5" customHeight="1" x14ac:dyDescent="0.25">
      <c r="A58" s="418"/>
      <c r="B58" s="414">
        <v>2015</v>
      </c>
      <c r="C58" s="414">
        <v>2014</v>
      </c>
      <c r="D58" s="199"/>
      <c r="E58" s="199"/>
      <c r="F58" s="199"/>
      <c r="G58" s="199"/>
      <c r="H58" s="199"/>
      <c r="I58" s="199"/>
      <c r="J58" s="200"/>
    </row>
    <row r="59" spans="1:10" s="193" customFormat="1" ht="22.5" customHeight="1" x14ac:dyDescent="0.25">
      <c r="A59" s="418"/>
      <c r="B59" s="414">
        <v>2016</v>
      </c>
      <c r="C59" s="414">
        <v>2015</v>
      </c>
      <c r="D59" s="199"/>
      <c r="E59" s="199"/>
      <c r="F59" s="199"/>
      <c r="G59" s="199"/>
      <c r="H59" s="199"/>
      <c r="I59" s="199"/>
      <c r="J59" s="200"/>
    </row>
    <row r="60" spans="1:10" s="193" customFormat="1" ht="22.5" customHeight="1" x14ac:dyDescent="0.25">
      <c r="A60" s="419"/>
      <c r="B60" s="414">
        <v>2017</v>
      </c>
      <c r="C60" s="414">
        <v>2016</v>
      </c>
      <c r="D60" s="199"/>
      <c r="E60" s="199"/>
      <c r="F60" s="199"/>
      <c r="G60" s="199"/>
      <c r="H60" s="199"/>
      <c r="I60" s="199"/>
      <c r="J60" s="200"/>
    </row>
    <row r="61" spans="1:10" s="193" customFormat="1" ht="22.5" customHeight="1" thickBot="1" x14ac:dyDescent="0.3">
      <c r="A61" s="201" t="s">
        <v>217</v>
      </c>
      <c r="B61" s="415"/>
      <c r="C61" s="416"/>
      <c r="D61" s="202"/>
      <c r="E61" s="202"/>
      <c r="F61" s="202"/>
      <c r="G61" s="202"/>
      <c r="H61" s="202"/>
      <c r="I61" s="202"/>
      <c r="J61" s="203"/>
    </row>
    <row r="62" spans="1:10" s="193" customFormat="1" ht="22.5" customHeight="1" x14ac:dyDescent="0.25">
      <c r="A62" s="190"/>
      <c r="B62" s="190"/>
      <c r="C62" s="175"/>
      <c r="D62" s="175"/>
      <c r="E62" s="175"/>
      <c r="F62" s="175"/>
      <c r="G62" s="175"/>
      <c r="H62" s="175"/>
      <c r="I62" s="175"/>
      <c r="J62" s="175"/>
    </row>
    <row r="63" spans="1:10" s="193" customFormat="1" ht="22.5" customHeight="1" x14ac:dyDescent="0.25">
      <c r="A63" s="190"/>
      <c r="B63" s="190"/>
      <c r="C63" s="175"/>
      <c r="D63" s="175"/>
      <c r="E63" s="175"/>
      <c r="F63" s="175"/>
      <c r="G63" s="175"/>
      <c r="H63" s="175"/>
      <c r="I63" s="175"/>
      <c r="J63" s="175"/>
    </row>
    <row r="64" spans="1:10" s="193" customFormat="1" ht="22.5" customHeight="1" x14ac:dyDescent="0.25">
      <c r="A64" s="190"/>
      <c r="B64" s="190"/>
      <c r="C64" s="175"/>
      <c r="D64" s="175"/>
      <c r="E64" s="175"/>
      <c r="F64" s="175"/>
      <c r="G64" s="175"/>
      <c r="H64" s="175"/>
      <c r="I64" s="175"/>
      <c r="J64" s="175"/>
    </row>
    <row r="65" spans="1:10" s="193" customFormat="1" ht="22.5" customHeight="1" x14ac:dyDescent="0.25">
      <c r="A65" s="190"/>
      <c r="B65" s="190"/>
      <c r="C65" s="175"/>
      <c r="D65" s="175"/>
      <c r="E65" s="175"/>
      <c r="F65" s="175"/>
      <c r="G65" s="175"/>
      <c r="H65" s="175"/>
      <c r="I65" s="175"/>
      <c r="J65" s="175"/>
    </row>
    <row r="66" spans="1:10" ht="27" customHeight="1" x14ac:dyDescent="0.25">
      <c r="A66" s="177" t="s">
        <v>182</v>
      </c>
      <c r="B66" s="191"/>
      <c r="C66" s="192"/>
      <c r="D66" s="192"/>
      <c r="E66" s="192"/>
      <c r="F66" s="192"/>
      <c r="G66" s="192"/>
      <c r="H66" s="192"/>
    </row>
    <row r="67" spans="1:10" ht="7.5" customHeight="1" x14ac:dyDescent="0.2">
      <c r="A67" s="180"/>
      <c r="B67" s="180"/>
    </row>
    <row r="68" spans="1:10" x14ac:dyDescent="0.2">
      <c r="A68" s="180"/>
      <c r="B68" s="180"/>
    </row>
    <row r="69" spans="1:10" x14ac:dyDescent="0.2">
      <c r="A69" s="180"/>
      <c r="B69" s="180"/>
    </row>
    <row r="70" spans="1:10" x14ac:dyDescent="0.2">
      <c r="A70" s="180"/>
      <c r="B70" s="180"/>
    </row>
    <row r="71" spans="1:10" x14ac:dyDescent="0.2">
      <c r="A71" s="180"/>
      <c r="B71" s="180"/>
    </row>
    <row r="72" spans="1:10" x14ac:dyDescent="0.2">
      <c r="A72" s="180"/>
      <c r="B72" s="180"/>
    </row>
    <row r="73" spans="1:10" x14ac:dyDescent="0.2">
      <c r="A73" s="180"/>
      <c r="B73" s="180"/>
    </row>
    <row r="74" spans="1:10" x14ac:dyDescent="0.2">
      <c r="A74" s="180"/>
      <c r="B74" s="180"/>
    </row>
    <row r="75" spans="1:10" x14ac:dyDescent="0.2">
      <c r="A75" s="180"/>
      <c r="B75" s="180"/>
    </row>
    <row r="76" spans="1:10" x14ac:dyDescent="0.2">
      <c r="A76" s="180"/>
      <c r="B76" s="180"/>
    </row>
    <row r="77" spans="1:10" x14ac:dyDescent="0.2">
      <c r="A77" s="180"/>
      <c r="B77" s="180"/>
    </row>
    <row r="78" spans="1:10" x14ac:dyDescent="0.2">
      <c r="A78" s="180"/>
      <c r="B78" s="180"/>
    </row>
    <row r="79" spans="1:10" x14ac:dyDescent="0.2">
      <c r="A79" s="180"/>
      <c r="B79" s="180"/>
    </row>
    <row r="80" spans="1:10" x14ac:dyDescent="0.2">
      <c r="A80" s="180"/>
      <c r="B80" s="180"/>
    </row>
    <row r="81" spans="1:2" x14ac:dyDescent="0.2">
      <c r="A81" s="180"/>
      <c r="B81" s="180"/>
    </row>
    <row r="82" spans="1:2" x14ac:dyDescent="0.2">
      <c r="A82" s="180"/>
      <c r="B82" s="180"/>
    </row>
    <row r="83" spans="1:2" x14ac:dyDescent="0.2">
      <c r="A83" s="180"/>
      <c r="B83" s="180"/>
    </row>
    <row r="84" spans="1:2" x14ac:dyDescent="0.2">
      <c r="A84" s="180"/>
      <c r="B84" s="180"/>
    </row>
    <row r="85" spans="1:2" x14ac:dyDescent="0.2">
      <c r="A85" s="180"/>
      <c r="B85" s="180"/>
    </row>
    <row r="86" spans="1:2" x14ac:dyDescent="0.2">
      <c r="A86" s="180"/>
      <c r="B86" s="180"/>
    </row>
    <row r="87" spans="1:2" x14ac:dyDescent="0.2">
      <c r="A87" s="180"/>
      <c r="B87" s="180"/>
    </row>
    <row r="88" spans="1:2" x14ac:dyDescent="0.2">
      <c r="A88" s="180"/>
      <c r="B88" s="180"/>
    </row>
    <row r="89" spans="1:2" x14ac:dyDescent="0.2">
      <c r="A89" s="180"/>
      <c r="B89" s="180"/>
    </row>
    <row r="90" spans="1:2" x14ac:dyDescent="0.2">
      <c r="A90" s="180"/>
      <c r="B90" s="180"/>
    </row>
    <row r="91" spans="1:2" x14ac:dyDescent="0.2">
      <c r="A91" s="180"/>
      <c r="B91" s="180"/>
    </row>
    <row r="92" spans="1:2" x14ac:dyDescent="0.2">
      <c r="A92" s="180"/>
      <c r="B92" s="180"/>
    </row>
    <row r="93" spans="1:2" x14ac:dyDescent="0.2">
      <c r="A93" s="180"/>
      <c r="B93" s="180"/>
    </row>
    <row r="94" spans="1:2" x14ac:dyDescent="0.2">
      <c r="A94" s="180"/>
      <c r="B94" s="180"/>
    </row>
    <row r="95" spans="1:2" x14ac:dyDescent="0.2">
      <c r="A95" s="180"/>
      <c r="B95" s="180"/>
    </row>
    <row r="96" spans="1:2" x14ac:dyDescent="0.2">
      <c r="A96" s="180"/>
      <c r="B96" s="180"/>
    </row>
    <row r="97" spans="1:2" x14ac:dyDescent="0.2">
      <c r="A97" s="180"/>
      <c r="B97" s="180"/>
    </row>
    <row r="98" spans="1:2" x14ac:dyDescent="0.2">
      <c r="A98" s="180"/>
      <c r="B98" s="180"/>
    </row>
    <row r="99" spans="1:2" x14ac:dyDescent="0.2">
      <c r="A99" s="180"/>
      <c r="B99" s="180"/>
    </row>
    <row r="100" spans="1:2" x14ac:dyDescent="0.2">
      <c r="A100" s="180"/>
      <c r="B100" s="180"/>
    </row>
    <row r="101" spans="1:2" x14ac:dyDescent="0.2">
      <c r="A101" s="180"/>
      <c r="B101" s="180"/>
    </row>
    <row r="102" spans="1:2" x14ac:dyDescent="0.2">
      <c r="A102" s="180"/>
      <c r="B102" s="180"/>
    </row>
    <row r="103" spans="1:2" x14ac:dyDescent="0.2">
      <c r="A103" s="180"/>
      <c r="B103" s="180"/>
    </row>
    <row r="104" spans="1:2" x14ac:dyDescent="0.2">
      <c r="A104" s="180"/>
      <c r="B104" s="180"/>
    </row>
    <row r="105" spans="1:2" x14ac:dyDescent="0.2">
      <c r="A105" s="180"/>
      <c r="B105" s="180"/>
    </row>
    <row r="106" spans="1:2" x14ac:dyDescent="0.2">
      <c r="A106" s="180"/>
      <c r="B106" s="180"/>
    </row>
    <row r="107" spans="1:2" x14ac:dyDescent="0.2">
      <c r="A107" s="180"/>
      <c r="B107" s="180"/>
    </row>
    <row r="108" spans="1:2" x14ac:dyDescent="0.2">
      <c r="A108" s="180"/>
      <c r="B108" s="180"/>
    </row>
    <row r="109" spans="1:2" x14ac:dyDescent="0.2">
      <c r="A109" s="180"/>
      <c r="B109" s="180"/>
    </row>
    <row r="110" spans="1:2" x14ac:dyDescent="0.2">
      <c r="A110" s="180"/>
      <c r="B110" s="180"/>
    </row>
    <row r="111" spans="1:2" x14ac:dyDescent="0.2">
      <c r="A111" s="180"/>
      <c r="B111" s="180"/>
    </row>
    <row r="112" spans="1:2" x14ac:dyDescent="0.2">
      <c r="A112" s="180"/>
      <c r="B112" s="180"/>
    </row>
    <row r="113" spans="1:2" x14ac:dyDescent="0.2">
      <c r="A113" s="180"/>
      <c r="B113" s="180"/>
    </row>
    <row r="114" spans="1:2" x14ac:dyDescent="0.2">
      <c r="A114" s="180"/>
      <c r="B114" s="180"/>
    </row>
    <row r="115" spans="1:2" x14ac:dyDescent="0.2">
      <c r="A115" s="180"/>
      <c r="B115" s="180"/>
    </row>
    <row r="116" spans="1:2" x14ac:dyDescent="0.2">
      <c r="A116" s="180"/>
      <c r="B116" s="180"/>
    </row>
    <row r="117" spans="1:2" x14ac:dyDescent="0.2">
      <c r="A117" s="180"/>
      <c r="B117" s="180"/>
    </row>
    <row r="118" spans="1:2" x14ac:dyDescent="0.2">
      <c r="A118" s="180"/>
      <c r="B118" s="180"/>
    </row>
    <row r="119" spans="1:2" x14ac:dyDescent="0.2">
      <c r="A119" s="180"/>
      <c r="B119" s="180"/>
    </row>
    <row r="120" spans="1:2" x14ac:dyDescent="0.2">
      <c r="A120" s="180"/>
      <c r="B120" s="180"/>
    </row>
    <row r="121" spans="1:2" x14ac:dyDescent="0.2">
      <c r="A121" s="180"/>
      <c r="B121" s="180"/>
    </row>
    <row r="122" spans="1:2" x14ac:dyDescent="0.2">
      <c r="A122" s="180"/>
      <c r="B122" s="180"/>
    </row>
    <row r="123" spans="1:2" x14ac:dyDescent="0.2">
      <c r="A123" s="180"/>
      <c r="B123" s="180"/>
    </row>
    <row r="124" spans="1:2" x14ac:dyDescent="0.2">
      <c r="A124" s="180"/>
      <c r="B124" s="180"/>
    </row>
    <row r="125" spans="1:2" x14ac:dyDescent="0.2">
      <c r="A125" s="180"/>
      <c r="B125" s="180"/>
    </row>
    <row r="126" spans="1:2" x14ac:dyDescent="0.2">
      <c r="A126" s="180"/>
      <c r="B126" s="180"/>
    </row>
    <row r="127" spans="1:2" x14ac:dyDescent="0.2">
      <c r="A127" s="180"/>
      <c r="B127" s="180"/>
    </row>
    <row r="128" spans="1:2" x14ac:dyDescent="0.2">
      <c r="A128" s="180"/>
      <c r="B128" s="180"/>
    </row>
    <row r="129" spans="1:2" x14ac:dyDescent="0.2">
      <c r="A129" s="180"/>
      <c r="B129" s="180"/>
    </row>
    <row r="130" spans="1:2" x14ac:dyDescent="0.2">
      <c r="A130" s="180"/>
      <c r="B130" s="180"/>
    </row>
    <row r="131" spans="1:2" x14ac:dyDescent="0.2">
      <c r="A131" s="180"/>
      <c r="B131" s="180"/>
    </row>
    <row r="132" spans="1:2" x14ac:dyDescent="0.2">
      <c r="A132" s="180"/>
      <c r="B132" s="180"/>
    </row>
    <row r="133" spans="1:2" x14ac:dyDescent="0.2">
      <c r="A133" s="180"/>
      <c r="B133" s="180"/>
    </row>
    <row r="134" spans="1:2" x14ac:dyDescent="0.2">
      <c r="A134" s="180"/>
      <c r="B134" s="180"/>
    </row>
    <row r="135" spans="1:2" x14ac:dyDescent="0.2">
      <c r="A135" s="180"/>
      <c r="B135" s="180"/>
    </row>
    <row r="136" spans="1:2" x14ac:dyDescent="0.2">
      <c r="A136" s="180"/>
      <c r="B136" s="180"/>
    </row>
    <row r="137" spans="1:2" x14ac:dyDescent="0.2">
      <c r="A137" s="180"/>
      <c r="B137" s="180"/>
    </row>
    <row r="138" spans="1:2" x14ac:dyDescent="0.2">
      <c r="A138" s="180"/>
      <c r="B138" s="180"/>
    </row>
    <row r="139" spans="1:2" x14ac:dyDescent="0.2">
      <c r="A139" s="180"/>
      <c r="B139" s="180"/>
    </row>
    <row r="140" spans="1:2" x14ac:dyDescent="0.2">
      <c r="A140" s="180"/>
      <c r="B140" s="180"/>
    </row>
    <row r="141" spans="1:2" x14ac:dyDescent="0.2">
      <c r="A141" s="180"/>
      <c r="B141" s="180"/>
    </row>
    <row r="142" spans="1:2" x14ac:dyDescent="0.2">
      <c r="A142" s="180"/>
      <c r="B142" s="180"/>
    </row>
    <row r="143" spans="1:2" x14ac:dyDescent="0.2">
      <c r="A143" s="180"/>
      <c r="B143" s="180"/>
    </row>
    <row r="144" spans="1:2" x14ac:dyDescent="0.2">
      <c r="A144" s="180"/>
      <c r="B144" s="180"/>
    </row>
    <row r="145" spans="1:2" x14ac:dyDescent="0.2">
      <c r="A145" s="180"/>
      <c r="B145" s="180"/>
    </row>
    <row r="146" spans="1:2" x14ac:dyDescent="0.2">
      <c r="A146" s="180"/>
      <c r="B146" s="180"/>
    </row>
    <row r="147" spans="1:2" x14ac:dyDescent="0.2">
      <c r="A147" s="180"/>
      <c r="B147" s="180"/>
    </row>
    <row r="148" spans="1:2" x14ac:dyDescent="0.2">
      <c r="A148" s="180"/>
      <c r="B148" s="180"/>
    </row>
    <row r="149" spans="1:2" x14ac:dyDescent="0.2">
      <c r="A149" s="180"/>
      <c r="B149" s="180"/>
    </row>
    <row r="150" spans="1:2" x14ac:dyDescent="0.2">
      <c r="A150" s="180"/>
      <c r="B150" s="180"/>
    </row>
    <row r="151" spans="1:2" x14ac:dyDescent="0.2">
      <c r="A151" s="180"/>
      <c r="B151" s="180"/>
    </row>
    <row r="152" spans="1:2" x14ac:dyDescent="0.2">
      <c r="A152" s="180"/>
      <c r="B152" s="180"/>
    </row>
    <row r="153" spans="1:2" x14ac:dyDescent="0.2">
      <c r="A153" s="180"/>
      <c r="B153" s="180"/>
    </row>
    <row r="154" spans="1:2" x14ac:dyDescent="0.2">
      <c r="A154" s="180"/>
      <c r="B154" s="180"/>
    </row>
    <row r="155" spans="1:2" x14ac:dyDescent="0.2">
      <c r="A155" s="180"/>
      <c r="B155" s="180"/>
    </row>
    <row r="156" spans="1:2" x14ac:dyDescent="0.2">
      <c r="A156" s="180"/>
      <c r="B156" s="180"/>
    </row>
    <row r="157" spans="1:2" x14ac:dyDescent="0.2">
      <c r="A157" s="180"/>
      <c r="B157" s="180"/>
    </row>
    <row r="158" spans="1:2" x14ac:dyDescent="0.2">
      <c r="A158" s="180"/>
      <c r="B158" s="180"/>
    </row>
    <row r="159" spans="1:2" x14ac:dyDescent="0.2">
      <c r="A159" s="180"/>
      <c r="B159" s="180"/>
    </row>
    <row r="160" spans="1:2" x14ac:dyDescent="0.2">
      <c r="A160" s="180"/>
      <c r="B160" s="180"/>
    </row>
    <row r="161" spans="1:2" x14ac:dyDescent="0.2">
      <c r="A161" s="180"/>
      <c r="B161" s="180"/>
    </row>
    <row r="162" spans="1:2" x14ac:dyDescent="0.2">
      <c r="A162" s="180"/>
      <c r="B162" s="180"/>
    </row>
    <row r="163" spans="1:2" x14ac:dyDescent="0.2">
      <c r="A163" s="180"/>
      <c r="B163" s="180"/>
    </row>
    <row r="164" spans="1:2" x14ac:dyDescent="0.2">
      <c r="A164" s="180"/>
      <c r="B164" s="180"/>
    </row>
    <row r="165" spans="1:2" x14ac:dyDescent="0.2">
      <c r="A165" s="180"/>
      <c r="B165" s="180"/>
    </row>
    <row r="166" spans="1:2" x14ac:dyDescent="0.2">
      <c r="A166" s="180"/>
      <c r="B166" s="180"/>
    </row>
    <row r="167" spans="1:2" x14ac:dyDescent="0.2">
      <c r="A167" s="180"/>
      <c r="B167" s="180"/>
    </row>
    <row r="168" spans="1:2" x14ac:dyDescent="0.2">
      <c r="A168" s="180"/>
      <c r="B168" s="180"/>
    </row>
    <row r="169" spans="1:2" x14ac:dyDescent="0.2">
      <c r="A169" s="180"/>
      <c r="B169" s="180"/>
    </row>
    <row r="170" spans="1:2" x14ac:dyDescent="0.2">
      <c r="A170" s="180"/>
      <c r="B170" s="180"/>
    </row>
    <row r="171" spans="1:2" x14ac:dyDescent="0.2">
      <c r="A171" s="180"/>
      <c r="B171" s="180"/>
    </row>
    <row r="172" spans="1:2" x14ac:dyDescent="0.2">
      <c r="A172" s="180"/>
      <c r="B172" s="180"/>
    </row>
    <row r="173" spans="1:2" x14ac:dyDescent="0.2">
      <c r="A173" s="180"/>
      <c r="B173" s="180"/>
    </row>
    <row r="174" spans="1:2" x14ac:dyDescent="0.2">
      <c r="A174" s="180"/>
      <c r="B174" s="180"/>
    </row>
    <row r="175" spans="1:2" x14ac:dyDescent="0.2">
      <c r="A175" s="180"/>
      <c r="B175" s="180"/>
    </row>
    <row r="176" spans="1:2" x14ac:dyDescent="0.2">
      <c r="A176" s="180"/>
      <c r="B176" s="180"/>
    </row>
    <row r="177" spans="1:2" x14ac:dyDescent="0.2">
      <c r="A177" s="180"/>
      <c r="B177" s="180"/>
    </row>
    <row r="178" spans="1:2" x14ac:dyDescent="0.2">
      <c r="A178" s="180"/>
      <c r="B178" s="180"/>
    </row>
    <row r="179" spans="1:2" x14ac:dyDescent="0.2">
      <c r="A179" s="180"/>
      <c r="B179" s="180"/>
    </row>
    <row r="180" spans="1:2" x14ac:dyDescent="0.2">
      <c r="A180" s="180"/>
      <c r="B180" s="180"/>
    </row>
    <row r="181" spans="1:2" x14ac:dyDescent="0.2">
      <c r="A181" s="180"/>
      <c r="B181" s="180"/>
    </row>
    <row r="182" spans="1:2" x14ac:dyDescent="0.2">
      <c r="A182" s="180"/>
      <c r="B182" s="180"/>
    </row>
    <row r="183" spans="1:2" x14ac:dyDescent="0.2">
      <c r="A183" s="180"/>
      <c r="B183" s="180"/>
    </row>
    <row r="184" spans="1:2" x14ac:dyDescent="0.2">
      <c r="A184" s="180"/>
      <c r="B184" s="180"/>
    </row>
    <row r="185" spans="1:2" x14ac:dyDescent="0.2">
      <c r="A185" s="180"/>
      <c r="B185" s="180"/>
    </row>
    <row r="186" spans="1:2" x14ac:dyDescent="0.2">
      <c r="A186" s="180"/>
      <c r="B186" s="180"/>
    </row>
    <row r="187" spans="1:2" x14ac:dyDescent="0.2">
      <c r="A187" s="180"/>
      <c r="B187" s="180"/>
    </row>
    <row r="188" spans="1:2" x14ac:dyDescent="0.2">
      <c r="A188" s="180"/>
      <c r="B188" s="180"/>
    </row>
    <row r="189" spans="1:2" x14ac:dyDescent="0.2">
      <c r="A189" s="180"/>
      <c r="B189" s="180"/>
    </row>
    <row r="190" spans="1:2" x14ac:dyDescent="0.2">
      <c r="A190" s="180"/>
      <c r="B190" s="180"/>
    </row>
    <row r="191" spans="1:2" x14ac:dyDescent="0.2">
      <c r="A191" s="180"/>
      <c r="B191" s="180"/>
    </row>
    <row r="192" spans="1:2" x14ac:dyDescent="0.2">
      <c r="A192" s="180"/>
      <c r="B192" s="180"/>
    </row>
    <row r="193" spans="1:2" x14ac:dyDescent="0.2">
      <c r="A193" s="180"/>
      <c r="B193" s="180"/>
    </row>
    <row r="194" spans="1:2" x14ac:dyDescent="0.2">
      <c r="A194" s="180"/>
      <c r="B194" s="180"/>
    </row>
    <row r="195" spans="1:2" x14ac:dyDescent="0.2">
      <c r="A195" s="180"/>
      <c r="B195" s="180"/>
    </row>
    <row r="196" spans="1:2" x14ac:dyDescent="0.2">
      <c r="A196" s="180"/>
      <c r="B196" s="180"/>
    </row>
    <row r="197" spans="1:2" x14ac:dyDescent="0.2">
      <c r="A197" s="180"/>
      <c r="B197" s="180"/>
    </row>
    <row r="198" spans="1:2" x14ac:dyDescent="0.2">
      <c r="A198" s="180"/>
      <c r="B198" s="180"/>
    </row>
    <row r="199" spans="1:2" x14ac:dyDescent="0.2">
      <c r="A199" s="180"/>
      <c r="B199" s="180"/>
    </row>
    <row r="200" spans="1:2" x14ac:dyDescent="0.2">
      <c r="A200" s="180"/>
      <c r="B200" s="180"/>
    </row>
    <row r="201" spans="1:2" x14ac:dyDescent="0.2">
      <c r="A201" s="180"/>
      <c r="B201" s="180"/>
    </row>
    <row r="202" spans="1:2" x14ac:dyDescent="0.2">
      <c r="A202" s="180"/>
      <c r="B202" s="180"/>
    </row>
    <row r="203" spans="1:2" x14ac:dyDescent="0.2">
      <c r="A203" s="180"/>
      <c r="B203" s="180"/>
    </row>
    <row r="204" spans="1:2" x14ac:dyDescent="0.2">
      <c r="A204" s="180"/>
      <c r="B204" s="180"/>
    </row>
    <row r="205" spans="1:2" x14ac:dyDescent="0.2">
      <c r="A205" s="180"/>
      <c r="B205" s="180"/>
    </row>
    <row r="206" spans="1:2" x14ac:dyDescent="0.2">
      <c r="A206" s="180"/>
      <c r="B206" s="180"/>
    </row>
    <row r="207" spans="1:2" x14ac:dyDescent="0.2">
      <c r="A207" s="180"/>
      <c r="B207" s="180"/>
    </row>
    <row r="208" spans="1:2" x14ac:dyDescent="0.2">
      <c r="A208" s="180"/>
      <c r="B208" s="180"/>
    </row>
    <row r="209" spans="1:2" x14ac:dyDescent="0.2">
      <c r="A209" s="180"/>
      <c r="B209" s="180"/>
    </row>
    <row r="210" spans="1:2" x14ac:dyDescent="0.2">
      <c r="A210" s="180"/>
      <c r="B210" s="180"/>
    </row>
    <row r="211" spans="1:2" x14ac:dyDescent="0.2">
      <c r="A211" s="180"/>
      <c r="B211" s="180"/>
    </row>
    <row r="212" spans="1:2" x14ac:dyDescent="0.2">
      <c r="A212" s="180"/>
      <c r="B212" s="180"/>
    </row>
    <row r="213" spans="1:2" x14ac:dyDescent="0.2">
      <c r="A213" s="180"/>
      <c r="B213" s="180"/>
    </row>
    <row r="214" spans="1:2" x14ac:dyDescent="0.2">
      <c r="A214" s="180"/>
      <c r="B214" s="180"/>
    </row>
    <row r="215" spans="1:2" x14ac:dyDescent="0.2">
      <c r="A215" s="180"/>
      <c r="B215" s="180"/>
    </row>
    <row r="216" spans="1:2" x14ac:dyDescent="0.2">
      <c r="A216" s="180"/>
      <c r="B216" s="180"/>
    </row>
    <row r="217" spans="1:2" x14ac:dyDescent="0.2">
      <c r="A217" s="180"/>
      <c r="B217" s="180"/>
    </row>
    <row r="218" spans="1:2" x14ac:dyDescent="0.2">
      <c r="A218" s="180"/>
      <c r="B218" s="180"/>
    </row>
    <row r="219" spans="1:2" x14ac:dyDescent="0.2">
      <c r="A219" s="180"/>
      <c r="B219" s="180"/>
    </row>
    <row r="220" spans="1:2" x14ac:dyDescent="0.2">
      <c r="A220" s="180"/>
      <c r="B220" s="180"/>
    </row>
    <row r="221" spans="1:2" x14ac:dyDescent="0.2">
      <c r="A221" s="180"/>
      <c r="B221" s="180"/>
    </row>
    <row r="222" spans="1:2" x14ac:dyDescent="0.2">
      <c r="A222" s="180"/>
      <c r="B222" s="180"/>
    </row>
    <row r="223" spans="1:2" x14ac:dyDescent="0.2">
      <c r="A223" s="180"/>
      <c r="B223" s="180"/>
    </row>
    <row r="224" spans="1:2" x14ac:dyDescent="0.2">
      <c r="A224" s="180"/>
      <c r="B224" s="180"/>
    </row>
    <row r="225" spans="1:2" x14ac:dyDescent="0.2">
      <c r="A225" s="180"/>
      <c r="B225" s="180"/>
    </row>
    <row r="226" spans="1:2" x14ac:dyDescent="0.2">
      <c r="A226" s="180"/>
      <c r="B226" s="180"/>
    </row>
    <row r="227" spans="1:2" x14ac:dyDescent="0.2">
      <c r="A227" s="180"/>
      <c r="B227" s="180"/>
    </row>
    <row r="228" spans="1:2" x14ac:dyDescent="0.2">
      <c r="A228" s="180"/>
      <c r="B228" s="180"/>
    </row>
    <row r="229" spans="1:2" x14ac:dyDescent="0.2">
      <c r="A229" s="180"/>
      <c r="B229" s="180"/>
    </row>
    <row r="230" spans="1:2" x14ac:dyDescent="0.2">
      <c r="A230" s="180"/>
      <c r="B230" s="180"/>
    </row>
    <row r="231" spans="1:2" x14ac:dyDescent="0.2">
      <c r="A231" s="180"/>
      <c r="B231" s="180"/>
    </row>
    <row r="232" spans="1:2" x14ac:dyDescent="0.2">
      <c r="A232" s="180"/>
      <c r="B232" s="180"/>
    </row>
    <row r="233" spans="1:2" x14ac:dyDescent="0.2">
      <c r="A233" s="180"/>
      <c r="B233" s="180"/>
    </row>
    <row r="234" spans="1:2" x14ac:dyDescent="0.2">
      <c r="A234" s="180"/>
      <c r="B234" s="180"/>
    </row>
    <row r="235" spans="1:2" x14ac:dyDescent="0.2">
      <c r="A235" s="180"/>
      <c r="B235" s="180"/>
    </row>
    <row r="236" spans="1:2" x14ac:dyDescent="0.2">
      <c r="A236" s="180"/>
      <c r="B236" s="180"/>
    </row>
    <row r="237" spans="1:2" x14ac:dyDescent="0.2">
      <c r="A237" s="180"/>
      <c r="B237" s="180"/>
    </row>
    <row r="238" spans="1:2" x14ac:dyDescent="0.2">
      <c r="A238" s="180"/>
      <c r="B238" s="180"/>
    </row>
    <row r="239" spans="1:2" x14ac:dyDescent="0.2">
      <c r="A239" s="180"/>
      <c r="B239" s="180"/>
    </row>
    <row r="240" spans="1:2" x14ac:dyDescent="0.2">
      <c r="A240" s="180"/>
      <c r="B240" s="180"/>
    </row>
    <row r="241" spans="1:2" x14ac:dyDescent="0.2">
      <c r="A241" s="180"/>
      <c r="B241" s="180"/>
    </row>
    <row r="242" spans="1:2" x14ac:dyDescent="0.2">
      <c r="A242" s="180"/>
      <c r="B242" s="180"/>
    </row>
    <row r="243" spans="1:2" x14ac:dyDescent="0.2">
      <c r="A243" s="180"/>
      <c r="B243" s="180"/>
    </row>
    <row r="244" spans="1:2" x14ac:dyDescent="0.2">
      <c r="A244" s="180"/>
      <c r="B244" s="180"/>
    </row>
    <row r="245" spans="1:2" x14ac:dyDescent="0.2">
      <c r="A245" s="180"/>
      <c r="B245" s="180"/>
    </row>
    <row r="246" spans="1:2" x14ac:dyDescent="0.2">
      <c r="A246" s="180"/>
      <c r="B246" s="180"/>
    </row>
    <row r="247" spans="1:2" x14ac:dyDescent="0.2">
      <c r="A247" s="180"/>
      <c r="B247" s="180"/>
    </row>
    <row r="248" spans="1:2" x14ac:dyDescent="0.2">
      <c r="A248" s="180"/>
      <c r="B248" s="180"/>
    </row>
    <row r="249" spans="1:2" x14ac:dyDescent="0.2">
      <c r="A249" s="180"/>
      <c r="B249" s="180"/>
    </row>
    <row r="250" spans="1:2" x14ac:dyDescent="0.2">
      <c r="A250" s="180"/>
      <c r="B250" s="180"/>
    </row>
    <row r="251" spans="1:2" x14ac:dyDescent="0.2">
      <c r="A251" s="180"/>
      <c r="B251" s="180"/>
    </row>
    <row r="252" spans="1:2" x14ac:dyDescent="0.2">
      <c r="A252" s="180"/>
      <c r="B252" s="180"/>
    </row>
    <row r="253" spans="1:2" x14ac:dyDescent="0.2">
      <c r="A253" s="180"/>
      <c r="B253" s="180"/>
    </row>
    <row r="254" spans="1:2" x14ac:dyDescent="0.2">
      <c r="A254" s="180"/>
      <c r="B254" s="180"/>
    </row>
    <row r="255" spans="1:2" x14ac:dyDescent="0.2">
      <c r="A255" s="180"/>
      <c r="B255" s="180"/>
    </row>
    <row r="256" spans="1:2" x14ac:dyDescent="0.2">
      <c r="A256" s="180"/>
      <c r="B256" s="180"/>
    </row>
    <row r="257" spans="1:2" x14ac:dyDescent="0.2">
      <c r="A257" s="180"/>
      <c r="B257" s="180"/>
    </row>
    <row r="258" spans="1:2" x14ac:dyDescent="0.2">
      <c r="A258" s="180"/>
      <c r="B258" s="180"/>
    </row>
    <row r="259" spans="1:2" x14ac:dyDescent="0.2">
      <c r="A259" s="180"/>
      <c r="B259" s="180"/>
    </row>
    <row r="260" spans="1:2" x14ac:dyDescent="0.2">
      <c r="A260" s="180"/>
      <c r="B260" s="180"/>
    </row>
    <row r="261" spans="1:2" x14ac:dyDescent="0.2">
      <c r="A261" s="180"/>
      <c r="B261" s="180"/>
    </row>
    <row r="262" spans="1:2" x14ac:dyDescent="0.2">
      <c r="A262" s="180"/>
      <c r="B262" s="180"/>
    </row>
    <row r="263" spans="1:2" x14ac:dyDescent="0.2">
      <c r="A263" s="180"/>
      <c r="B263" s="180"/>
    </row>
    <row r="264" spans="1:2" x14ac:dyDescent="0.2">
      <c r="A264" s="180"/>
      <c r="B264" s="180"/>
    </row>
    <row r="265" spans="1:2" x14ac:dyDescent="0.2">
      <c r="A265" s="180"/>
      <c r="B265" s="180"/>
    </row>
    <row r="266" spans="1:2" x14ac:dyDescent="0.2">
      <c r="A266" s="180"/>
      <c r="B266" s="180"/>
    </row>
    <row r="267" spans="1:2" x14ac:dyDescent="0.2">
      <c r="A267" s="180"/>
      <c r="B267" s="180"/>
    </row>
  </sheetData>
  <mergeCells count="45">
    <mergeCell ref="A8:A10"/>
    <mergeCell ref="B8:B10"/>
    <mergeCell ref="F8:I8"/>
    <mergeCell ref="H9:H10"/>
    <mergeCell ref="D8:D10"/>
    <mergeCell ref="C8:C10"/>
    <mergeCell ref="I9:I10"/>
    <mergeCell ref="F9:G9"/>
    <mergeCell ref="E8:E10"/>
    <mergeCell ref="F42:I42"/>
    <mergeCell ref="E42:E44"/>
    <mergeCell ref="A42:A44"/>
    <mergeCell ref="B42:B44"/>
    <mergeCell ref="F43:G43"/>
    <mergeCell ref="H43:H44"/>
    <mergeCell ref="I43:I44"/>
    <mergeCell ref="C42:C44"/>
    <mergeCell ref="D42:D44"/>
    <mergeCell ref="A7:H7"/>
    <mergeCell ref="F1:J1"/>
    <mergeCell ref="A2:J2"/>
    <mergeCell ref="A3:J3"/>
    <mergeCell ref="A6:J6"/>
    <mergeCell ref="A5:J5"/>
    <mergeCell ref="A48:J48"/>
    <mergeCell ref="A49:A50"/>
    <mergeCell ref="D49:D50"/>
    <mergeCell ref="E49:E50"/>
    <mergeCell ref="F49:H49"/>
    <mergeCell ref="I49:I50"/>
    <mergeCell ref="J49:J50"/>
    <mergeCell ref="B49:C50"/>
    <mergeCell ref="A51:A55"/>
    <mergeCell ref="B51:C51"/>
    <mergeCell ref="B52:C52"/>
    <mergeCell ref="B53:C53"/>
    <mergeCell ref="B54:C54"/>
    <mergeCell ref="B55:C55"/>
    <mergeCell ref="B59:C59"/>
    <mergeCell ref="B60:C60"/>
    <mergeCell ref="B61:C61"/>
    <mergeCell ref="A56:A60"/>
    <mergeCell ref="B57:C57"/>
    <mergeCell ref="B56:C56"/>
    <mergeCell ref="B58:C58"/>
  </mergeCells>
  <phoneticPr fontId="15" type="noConversion"/>
  <printOptions horizontalCentered="1"/>
  <pageMargins left="0.15748031496062992" right="0.15748031496062992" top="3.937007874015748E-2" bottom="0.15748031496062992" header="0.15748031496062992" footer="0.15748031496062992"/>
  <pageSetup paperSize="9" scale="61" orientation="portrait" r:id="rId1"/>
  <headerFooter alignWithMargins="0"/>
  <rowBreaks count="2" manualBreakCount="2">
    <brk id="47" max="9" man="1"/>
    <brk id="7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 enableFormatConditionsCalculation="0">
    <tabColor indexed="50"/>
  </sheetPr>
  <dimension ref="A1:AA34"/>
  <sheetViews>
    <sheetView view="pageBreakPreview" topLeftCell="H1" zoomScale="75" zoomScaleNormal="75" workbookViewId="0">
      <selection activeCell="W25" sqref="W25"/>
    </sheetView>
  </sheetViews>
  <sheetFormatPr defaultRowHeight="12.75" x14ac:dyDescent="0.2"/>
  <cols>
    <col min="1" max="1" width="24.85546875" customWidth="1"/>
    <col min="2" max="2" width="9.42578125" customWidth="1"/>
    <col min="3" max="3" width="10.5703125" bestFit="1" customWidth="1"/>
    <col min="4" max="4" width="10.42578125" customWidth="1"/>
    <col min="5" max="6" width="12" bestFit="1" customWidth="1"/>
    <col min="7" max="7" width="9.5703125" customWidth="1"/>
    <col min="8" max="8" width="10" bestFit="1" customWidth="1"/>
    <col min="10" max="10" width="10.5703125" customWidth="1"/>
    <col min="11" max="12" width="12" bestFit="1" customWidth="1"/>
    <col min="13" max="13" width="9.5703125" customWidth="1"/>
    <col min="16" max="16" width="10.28515625" customWidth="1"/>
    <col min="20" max="27" width="11.140625" customWidth="1"/>
  </cols>
  <sheetData>
    <row r="1" spans="1:27" ht="29.45" customHeight="1" x14ac:dyDescent="0.3">
      <c r="A1" s="49"/>
      <c r="B1" s="49"/>
      <c r="C1" s="49"/>
      <c r="D1" s="49"/>
      <c r="E1" s="464"/>
      <c r="F1" s="464"/>
      <c r="G1" s="464"/>
    </row>
    <row r="2" spans="1:27" ht="42.75" customHeight="1" x14ac:dyDescent="0.2">
      <c r="A2" s="474" t="s">
        <v>338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4"/>
      <c r="R2" s="474"/>
      <c r="S2" s="474"/>
      <c r="T2" s="474"/>
      <c r="U2" s="474"/>
      <c r="V2" s="474"/>
      <c r="W2" s="474"/>
      <c r="X2" s="474"/>
      <c r="Y2" s="474"/>
      <c r="Z2" s="474"/>
      <c r="AA2" s="474"/>
    </row>
    <row r="3" spans="1:27" ht="18.75" x14ac:dyDescent="0.3">
      <c r="A3" s="49"/>
      <c r="B3" s="49"/>
      <c r="C3" s="49"/>
      <c r="D3" s="49"/>
      <c r="E3" s="49"/>
      <c r="F3" s="49"/>
      <c r="G3" s="49"/>
    </row>
    <row r="4" spans="1:27" ht="36" customHeight="1" x14ac:dyDescent="0.2">
      <c r="A4" s="465" t="s">
        <v>219</v>
      </c>
      <c r="B4" s="466" t="s">
        <v>222</v>
      </c>
      <c r="C4" s="467"/>
      <c r="D4" s="467"/>
      <c r="E4" s="467"/>
      <c r="F4" s="467"/>
      <c r="G4" s="468"/>
      <c r="H4" s="466" t="s">
        <v>220</v>
      </c>
      <c r="I4" s="467"/>
      <c r="J4" s="467"/>
      <c r="K4" s="467"/>
      <c r="L4" s="467"/>
      <c r="M4" s="468"/>
      <c r="N4" s="466" t="s">
        <v>221</v>
      </c>
      <c r="O4" s="467"/>
      <c r="P4" s="467"/>
      <c r="Q4" s="467"/>
      <c r="R4" s="467"/>
      <c r="S4" s="468"/>
      <c r="T4" s="466" t="s">
        <v>242</v>
      </c>
      <c r="U4" s="468"/>
      <c r="V4" s="472" t="s">
        <v>243</v>
      </c>
      <c r="W4" s="475"/>
      <c r="X4" s="475"/>
      <c r="Y4" s="475"/>
      <c r="Z4" s="475"/>
      <c r="AA4" s="473"/>
    </row>
    <row r="5" spans="1:27" ht="38.450000000000003" customHeight="1" x14ac:dyDescent="0.2">
      <c r="A5" s="465"/>
      <c r="B5" s="469"/>
      <c r="C5" s="470"/>
      <c r="D5" s="470"/>
      <c r="E5" s="470"/>
      <c r="F5" s="470"/>
      <c r="G5" s="471"/>
      <c r="H5" s="469"/>
      <c r="I5" s="470"/>
      <c r="J5" s="470"/>
      <c r="K5" s="470"/>
      <c r="L5" s="470"/>
      <c r="M5" s="471"/>
      <c r="N5" s="469"/>
      <c r="O5" s="470"/>
      <c r="P5" s="470"/>
      <c r="Q5" s="470"/>
      <c r="R5" s="470"/>
      <c r="S5" s="471"/>
      <c r="T5" s="469"/>
      <c r="U5" s="471"/>
      <c r="V5" s="472" t="s">
        <v>224</v>
      </c>
      <c r="W5" s="473"/>
      <c r="X5" s="472" t="s">
        <v>225</v>
      </c>
      <c r="Y5" s="473"/>
      <c r="Z5" s="462" t="s">
        <v>343</v>
      </c>
      <c r="AA5" s="463"/>
    </row>
    <row r="6" spans="1:27" ht="23.25" customHeight="1" x14ac:dyDescent="0.2">
      <c r="A6" s="465"/>
      <c r="B6" s="465" t="s">
        <v>206</v>
      </c>
      <c r="C6" s="465" t="s">
        <v>258</v>
      </c>
      <c r="D6" s="465" t="s">
        <v>265</v>
      </c>
      <c r="E6" s="465" t="s">
        <v>110</v>
      </c>
      <c r="F6" s="465"/>
      <c r="G6" s="465"/>
      <c r="H6" s="465" t="s">
        <v>206</v>
      </c>
      <c r="I6" s="465" t="s">
        <v>258</v>
      </c>
      <c r="J6" s="465" t="s">
        <v>265</v>
      </c>
      <c r="K6" s="465" t="s">
        <v>110</v>
      </c>
      <c r="L6" s="465"/>
      <c r="M6" s="465"/>
      <c r="N6" s="465" t="s">
        <v>206</v>
      </c>
      <c r="O6" s="465" t="s">
        <v>258</v>
      </c>
      <c r="P6" s="465" t="s">
        <v>265</v>
      </c>
      <c r="Q6" s="465" t="s">
        <v>110</v>
      </c>
      <c r="R6" s="465"/>
      <c r="S6" s="465"/>
      <c r="T6" s="460" t="s">
        <v>258</v>
      </c>
      <c r="U6" s="460" t="s">
        <v>265</v>
      </c>
      <c r="V6" s="460" t="s">
        <v>258</v>
      </c>
      <c r="W6" s="460" t="s">
        <v>265</v>
      </c>
      <c r="X6" s="460" t="s">
        <v>258</v>
      </c>
      <c r="Y6" s="460" t="s">
        <v>265</v>
      </c>
      <c r="Z6" s="460" t="s">
        <v>258</v>
      </c>
      <c r="AA6" s="460" t="s">
        <v>265</v>
      </c>
    </row>
    <row r="7" spans="1:27" ht="27.75" customHeight="1" x14ac:dyDescent="0.2">
      <c r="A7" s="465"/>
      <c r="B7" s="465"/>
      <c r="C7" s="465"/>
      <c r="D7" s="465"/>
      <c r="E7" s="50" t="s">
        <v>200</v>
      </c>
      <c r="F7" s="50" t="s">
        <v>207</v>
      </c>
      <c r="G7" s="50" t="s">
        <v>260</v>
      </c>
      <c r="H7" s="465"/>
      <c r="I7" s="465"/>
      <c r="J7" s="465"/>
      <c r="K7" s="50" t="s">
        <v>200</v>
      </c>
      <c r="L7" s="50" t="s">
        <v>207</v>
      </c>
      <c r="M7" s="50" t="s">
        <v>260</v>
      </c>
      <c r="N7" s="465"/>
      <c r="O7" s="465"/>
      <c r="P7" s="465"/>
      <c r="Q7" s="50" t="s">
        <v>200</v>
      </c>
      <c r="R7" s="50" t="s">
        <v>207</v>
      </c>
      <c r="S7" s="50" t="s">
        <v>260</v>
      </c>
      <c r="T7" s="461"/>
      <c r="U7" s="461"/>
      <c r="V7" s="461"/>
      <c r="W7" s="461"/>
      <c r="X7" s="461"/>
      <c r="Y7" s="461"/>
      <c r="Z7" s="461"/>
      <c r="AA7" s="461"/>
    </row>
    <row r="8" spans="1:27" ht="61.5" customHeight="1" x14ac:dyDescent="0.2">
      <c r="A8" s="225" t="s">
        <v>292</v>
      </c>
      <c r="B8" s="262">
        <v>450.46199999999999</v>
      </c>
      <c r="C8" s="262">
        <v>450.762</v>
      </c>
      <c r="D8" s="262">
        <v>602.18600000000004</v>
      </c>
      <c r="E8" s="262">
        <v>641.28</v>
      </c>
      <c r="F8" s="262">
        <v>699.36</v>
      </c>
      <c r="G8" s="267">
        <v>734.65</v>
      </c>
      <c r="H8" s="262">
        <v>764.27</v>
      </c>
      <c r="I8" s="262">
        <v>770.23</v>
      </c>
      <c r="J8" s="262">
        <v>891.15700000000004</v>
      </c>
      <c r="K8" s="262">
        <v>933.87300000000005</v>
      </c>
      <c r="L8" s="225">
        <v>959.11800000000005</v>
      </c>
      <c r="M8" s="267">
        <v>968.02</v>
      </c>
      <c r="N8" s="262">
        <v>3822</v>
      </c>
      <c r="O8" s="262">
        <v>3804</v>
      </c>
      <c r="P8" s="262">
        <v>3856</v>
      </c>
      <c r="Q8" s="262">
        <v>3945</v>
      </c>
      <c r="R8" s="225">
        <v>4058</v>
      </c>
      <c r="S8" s="225">
        <v>4058</v>
      </c>
      <c r="T8" s="225">
        <v>21</v>
      </c>
      <c r="U8" s="226">
        <v>53</v>
      </c>
      <c r="V8" s="225">
        <v>230</v>
      </c>
      <c r="W8" s="226">
        <v>236</v>
      </c>
      <c r="X8" s="225">
        <v>18</v>
      </c>
      <c r="Y8" s="226">
        <v>18</v>
      </c>
      <c r="Z8" s="225">
        <v>10</v>
      </c>
      <c r="AA8" s="226">
        <v>10</v>
      </c>
    </row>
    <row r="9" spans="1:27" ht="54" customHeight="1" x14ac:dyDescent="0.2">
      <c r="A9" s="225" t="s">
        <v>293</v>
      </c>
      <c r="B9" s="262">
        <v>878.32</v>
      </c>
      <c r="C9" s="262">
        <v>879.90099999999995</v>
      </c>
      <c r="D9" s="262">
        <v>992.9</v>
      </c>
      <c r="E9" s="262">
        <v>1029.498</v>
      </c>
      <c r="F9" s="225">
        <v>1074.02</v>
      </c>
      <c r="G9" s="225">
        <v>1104.8599999999999</v>
      </c>
      <c r="H9" s="262">
        <v>482.35</v>
      </c>
      <c r="I9" s="262">
        <v>557.25300000000004</v>
      </c>
      <c r="J9" s="262">
        <v>636.6</v>
      </c>
      <c r="K9" s="262">
        <v>713.95</v>
      </c>
      <c r="L9" s="225">
        <v>789.03</v>
      </c>
      <c r="M9" s="225">
        <v>828.14599999999996</v>
      </c>
      <c r="N9" s="262">
        <v>1236</v>
      </c>
      <c r="O9" s="262">
        <v>1236</v>
      </c>
      <c r="P9" s="262">
        <v>1236</v>
      </c>
      <c r="Q9" s="262">
        <v>1236</v>
      </c>
      <c r="R9" s="225">
        <v>1234</v>
      </c>
      <c r="S9" s="225">
        <v>1234</v>
      </c>
      <c r="T9" s="225">
        <v>81</v>
      </c>
      <c r="U9" s="226">
        <v>36</v>
      </c>
      <c r="V9" s="225">
        <v>137</v>
      </c>
      <c r="W9" s="226">
        <v>140</v>
      </c>
      <c r="X9" s="225">
        <v>8</v>
      </c>
      <c r="Y9" s="226">
        <v>8</v>
      </c>
      <c r="Z9" s="225">
        <v>3</v>
      </c>
      <c r="AA9" s="226">
        <v>4</v>
      </c>
    </row>
    <row r="10" spans="1:27" ht="56.25" customHeight="1" x14ac:dyDescent="0.3">
      <c r="A10" s="225" t="s">
        <v>294</v>
      </c>
      <c r="B10" s="263">
        <v>1.5</v>
      </c>
      <c r="C10" s="263">
        <v>1.7</v>
      </c>
      <c r="D10" s="263">
        <v>1.9</v>
      </c>
      <c r="E10" s="263">
        <v>2.1</v>
      </c>
      <c r="F10" s="264">
        <v>2.2000000000000002</v>
      </c>
      <c r="G10" s="265">
        <f t="shared" ref="G10" si="0">F10*105%</f>
        <v>2.3100000000000005</v>
      </c>
      <c r="H10" s="263">
        <v>4.5</v>
      </c>
      <c r="I10" s="263">
        <v>4.8</v>
      </c>
      <c r="J10" s="263">
        <v>5.0999999999999996</v>
      </c>
      <c r="K10" s="263">
        <v>5.7</v>
      </c>
      <c r="L10" s="265">
        <v>6.1</v>
      </c>
      <c r="M10" s="265">
        <f t="shared" ref="M10:M21" si="1">L10*105%</f>
        <v>6.4050000000000002</v>
      </c>
      <c r="N10" s="263">
        <v>244</v>
      </c>
      <c r="O10" s="263">
        <v>244</v>
      </c>
      <c r="P10" s="263">
        <v>244</v>
      </c>
      <c r="Q10" s="263">
        <v>250</v>
      </c>
      <c r="R10" s="265">
        <v>250</v>
      </c>
      <c r="S10" s="265">
        <v>250</v>
      </c>
      <c r="T10" s="265">
        <v>14</v>
      </c>
      <c r="U10" s="268">
        <v>12</v>
      </c>
      <c r="V10" s="265">
        <v>6</v>
      </c>
      <c r="W10" s="268">
        <v>6</v>
      </c>
      <c r="X10" s="225">
        <v>4</v>
      </c>
      <c r="Y10" s="226">
        <v>4</v>
      </c>
      <c r="Z10" s="225">
        <v>0</v>
      </c>
      <c r="AA10" s="226">
        <v>0</v>
      </c>
    </row>
    <row r="11" spans="1:27" ht="60.75" customHeight="1" x14ac:dyDescent="0.3">
      <c r="A11" s="225" t="s">
        <v>295</v>
      </c>
      <c r="B11" s="263">
        <v>0.56000000000000005</v>
      </c>
      <c r="C11" s="263">
        <v>0.56999999999999995</v>
      </c>
      <c r="D11" s="263">
        <v>0.89</v>
      </c>
      <c r="E11" s="263">
        <v>1.4</v>
      </c>
      <c r="F11" s="264">
        <v>1.8</v>
      </c>
      <c r="G11" s="265">
        <v>1.9</v>
      </c>
      <c r="H11" s="263">
        <v>7.8</v>
      </c>
      <c r="I11" s="263">
        <v>8.1</v>
      </c>
      <c r="J11" s="263">
        <v>8.6</v>
      </c>
      <c r="K11" s="263">
        <v>9.1</v>
      </c>
      <c r="L11" s="265">
        <v>10.112</v>
      </c>
      <c r="M11" s="265">
        <f t="shared" si="1"/>
        <v>10.617600000000001</v>
      </c>
      <c r="N11" s="263">
        <v>168</v>
      </c>
      <c r="O11" s="263">
        <v>168</v>
      </c>
      <c r="P11" s="263">
        <v>168</v>
      </c>
      <c r="Q11" s="263">
        <v>168</v>
      </c>
      <c r="R11" s="265">
        <v>168</v>
      </c>
      <c r="S11" s="265">
        <v>168</v>
      </c>
      <c r="T11" s="265">
        <v>5</v>
      </c>
      <c r="U11" s="268">
        <v>3</v>
      </c>
      <c r="V11" s="265">
        <v>8</v>
      </c>
      <c r="W11" s="268">
        <v>9</v>
      </c>
      <c r="X11" s="225">
        <v>3</v>
      </c>
      <c r="Y11" s="226">
        <v>4</v>
      </c>
      <c r="Z11" s="225">
        <v>0</v>
      </c>
      <c r="AA11" s="226">
        <v>0</v>
      </c>
    </row>
    <row r="12" spans="1:27" ht="52.5" customHeight="1" x14ac:dyDescent="0.3">
      <c r="A12" s="225" t="s">
        <v>296</v>
      </c>
      <c r="B12" s="263">
        <v>0.48</v>
      </c>
      <c r="C12" s="263">
        <v>0.51</v>
      </c>
      <c r="D12" s="263">
        <v>0.56000000000000005</v>
      </c>
      <c r="E12" s="263">
        <v>0.61</v>
      </c>
      <c r="F12" s="264">
        <v>0.64</v>
      </c>
      <c r="G12" s="265">
        <v>0.67</v>
      </c>
      <c r="H12" s="263">
        <v>5.3609999999999998</v>
      </c>
      <c r="I12" s="263">
        <v>6.3</v>
      </c>
      <c r="J12" s="263">
        <v>6.7</v>
      </c>
      <c r="K12" s="263">
        <v>7.0110000000000001</v>
      </c>
      <c r="L12" s="265">
        <v>7.6020000000000003</v>
      </c>
      <c r="M12" s="265">
        <f t="shared" si="1"/>
        <v>7.9821000000000009</v>
      </c>
      <c r="N12" s="263">
        <v>326</v>
      </c>
      <c r="O12" s="263">
        <v>326</v>
      </c>
      <c r="P12" s="263">
        <v>370</v>
      </c>
      <c r="Q12" s="263">
        <v>370</v>
      </c>
      <c r="R12" s="265">
        <v>370</v>
      </c>
      <c r="S12" s="265">
        <v>370</v>
      </c>
      <c r="T12" s="265">
        <v>8</v>
      </c>
      <c r="U12" s="268">
        <v>3</v>
      </c>
      <c r="V12" s="265">
        <v>9</v>
      </c>
      <c r="W12" s="268">
        <v>9</v>
      </c>
      <c r="X12" s="225">
        <v>3</v>
      </c>
      <c r="Y12" s="226">
        <v>3</v>
      </c>
      <c r="Z12" s="225">
        <v>0</v>
      </c>
      <c r="AA12" s="226">
        <v>0</v>
      </c>
    </row>
    <row r="13" spans="1:27" ht="51.75" customHeight="1" x14ac:dyDescent="0.3">
      <c r="A13" s="225" t="s">
        <v>297</v>
      </c>
      <c r="B13" s="263">
        <v>6.8</v>
      </c>
      <c r="C13" s="263">
        <v>6.9</v>
      </c>
      <c r="D13" s="263">
        <v>8.0299999999999994</v>
      </c>
      <c r="E13" s="263">
        <v>12.42</v>
      </c>
      <c r="F13" s="264">
        <v>14.63</v>
      </c>
      <c r="G13" s="265">
        <v>17.66</v>
      </c>
      <c r="H13" s="263">
        <v>23.456</v>
      </c>
      <c r="I13" s="263">
        <v>24.125</v>
      </c>
      <c r="J13" s="263">
        <v>25.311</v>
      </c>
      <c r="K13" s="263">
        <v>27.06</v>
      </c>
      <c r="L13" s="265">
        <v>26.44</v>
      </c>
      <c r="M13" s="265">
        <f t="shared" si="1"/>
        <v>27.762000000000004</v>
      </c>
      <c r="N13" s="263">
        <v>263</v>
      </c>
      <c r="O13" s="263">
        <v>263</v>
      </c>
      <c r="P13" s="263">
        <v>273</v>
      </c>
      <c r="Q13" s="263">
        <v>273</v>
      </c>
      <c r="R13" s="265">
        <v>273</v>
      </c>
      <c r="S13" s="265">
        <v>280</v>
      </c>
      <c r="T13" s="265">
        <v>27</v>
      </c>
      <c r="U13" s="268">
        <v>27</v>
      </c>
      <c r="V13" s="265">
        <v>11</v>
      </c>
      <c r="W13" s="268">
        <v>11</v>
      </c>
      <c r="X13" s="225">
        <v>3</v>
      </c>
      <c r="Y13" s="226">
        <v>3</v>
      </c>
      <c r="Z13" s="225">
        <v>0</v>
      </c>
      <c r="AA13" s="226">
        <v>0</v>
      </c>
    </row>
    <row r="14" spans="1:27" ht="81" customHeight="1" x14ac:dyDescent="0.3">
      <c r="A14" s="225" t="s">
        <v>298</v>
      </c>
      <c r="B14" s="263">
        <v>1.03</v>
      </c>
      <c r="C14" s="263">
        <v>1.101</v>
      </c>
      <c r="D14" s="263">
        <v>1.603</v>
      </c>
      <c r="E14" s="263">
        <v>2.5</v>
      </c>
      <c r="F14" s="264">
        <v>2.8</v>
      </c>
      <c r="G14" s="265">
        <v>3.1</v>
      </c>
      <c r="H14" s="263">
        <v>3.8</v>
      </c>
      <c r="I14" s="263">
        <v>4.5999999999999996</v>
      </c>
      <c r="J14" s="263">
        <v>4.9000000000000004</v>
      </c>
      <c r="K14" s="263">
        <v>5.6</v>
      </c>
      <c r="L14" s="265">
        <v>6.0220000000000002</v>
      </c>
      <c r="M14" s="265">
        <f t="shared" si="1"/>
        <v>6.3231000000000002</v>
      </c>
      <c r="N14" s="263">
        <v>335</v>
      </c>
      <c r="O14" s="263">
        <v>335</v>
      </c>
      <c r="P14" s="263">
        <v>335</v>
      </c>
      <c r="Q14" s="263">
        <v>335</v>
      </c>
      <c r="R14" s="265">
        <v>335</v>
      </c>
      <c r="S14" s="265">
        <v>345</v>
      </c>
      <c r="T14" s="265">
        <v>20</v>
      </c>
      <c r="U14" s="268">
        <v>9</v>
      </c>
      <c r="V14" s="265">
        <v>7</v>
      </c>
      <c r="W14" s="268">
        <v>7</v>
      </c>
      <c r="X14" s="225">
        <v>8</v>
      </c>
      <c r="Y14" s="226">
        <v>8</v>
      </c>
      <c r="Z14" s="225">
        <v>1</v>
      </c>
      <c r="AA14" s="226">
        <v>1</v>
      </c>
    </row>
    <row r="15" spans="1:27" ht="54" customHeight="1" x14ac:dyDescent="0.3">
      <c r="A15" s="225" t="s">
        <v>299</v>
      </c>
      <c r="B15" s="263">
        <v>24.311</v>
      </c>
      <c r="C15" s="263">
        <v>24.902000000000001</v>
      </c>
      <c r="D15" s="263">
        <v>25.632999999999999</v>
      </c>
      <c r="E15" s="263">
        <v>32.063000000000002</v>
      </c>
      <c r="F15" s="264">
        <v>36.090000000000003</v>
      </c>
      <c r="G15" s="265">
        <v>39.101999999999997</v>
      </c>
      <c r="H15" s="263">
        <v>28.722000000000001</v>
      </c>
      <c r="I15" s="263">
        <v>30.981000000000002</v>
      </c>
      <c r="J15" s="263">
        <v>31.611000000000001</v>
      </c>
      <c r="K15" s="263">
        <v>33.28</v>
      </c>
      <c r="L15" s="265">
        <v>32.506</v>
      </c>
      <c r="M15" s="265">
        <f t="shared" si="1"/>
        <v>34.131300000000003</v>
      </c>
      <c r="N15" s="263">
        <v>264</v>
      </c>
      <c r="O15" s="263">
        <v>264</v>
      </c>
      <c r="P15" s="263">
        <v>264</v>
      </c>
      <c r="Q15" s="263">
        <v>264</v>
      </c>
      <c r="R15" s="265">
        <v>264</v>
      </c>
      <c r="S15" s="265">
        <v>268</v>
      </c>
      <c r="T15" s="265">
        <v>14</v>
      </c>
      <c r="U15" s="268">
        <v>12</v>
      </c>
      <c r="V15" s="265">
        <v>10</v>
      </c>
      <c r="W15" s="268">
        <v>11</v>
      </c>
      <c r="X15" s="225">
        <v>3</v>
      </c>
      <c r="Y15" s="226">
        <v>3</v>
      </c>
      <c r="Z15" s="225">
        <v>0</v>
      </c>
      <c r="AA15" s="226">
        <v>0</v>
      </c>
    </row>
    <row r="16" spans="1:27" ht="64.5" customHeight="1" x14ac:dyDescent="0.3">
      <c r="A16" s="225" t="s">
        <v>300</v>
      </c>
      <c r="B16" s="263">
        <v>17.344000000000001</v>
      </c>
      <c r="C16" s="263">
        <v>18.788</v>
      </c>
      <c r="D16" s="263">
        <v>20.501000000000001</v>
      </c>
      <c r="E16" s="263">
        <v>25.04</v>
      </c>
      <c r="F16" s="264">
        <v>28.111999999999998</v>
      </c>
      <c r="G16" s="265">
        <v>32.630000000000003</v>
      </c>
      <c r="H16" s="263">
        <v>12.36</v>
      </c>
      <c r="I16" s="263">
        <v>13.891</v>
      </c>
      <c r="J16" s="263">
        <v>14.023</v>
      </c>
      <c r="K16" s="263">
        <v>16.03</v>
      </c>
      <c r="L16" s="265">
        <v>15.32</v>
      </c>
      <c r="M16" s="265">
        <f t="shared" si="1"/>
        <v>16.086000000000002</v>
      </c>
      <c r="N16" s="263">
        <v>163</v>
      </c>
      <c r="O16" s="263">
        <v>164</v>
      </c>
      <c r="P16" s="263">
        <v>165</v>
      </c>
      <c r="Q16" s="263">
        <v>164</v>
      </c>
      <c r="R16" s="265">
        <v>164</v>
      </c>
      <c r="S16" s="265">
        <v>171</v>
      </c>
      <c r="T16" s="265">
        <v>5</v>
      </c>
      <c r="U16" s="268">
        <v>1</v>
      </c>
      <c r="V16" s="265">
        <v>8</v>
      </c>
      <c r="W16" s="268">
        <v>9</v>
      </c>
      <c r="X16" s="225">
        <v>3</v>
      </c>
      <c r="Y16" s="226">
        <v>3</v>
      </c>
      <c r="Z16" s="225">
        <v>0</v>
      </c>
      <c r="AA16" s="226">
        <v>0</v>
      </c>
    </row>
    <row r="17" spans="1:27" ht="54.75" customHeight="1" x14ac:dyDescent="0.3">
      <c r="A17" s="225" t="s">
        <v>301</v>
      </c>
      <c r="B17" s="263">
        <v>0.6</v>
      </c>
      <c r="C17" s="263">
        <v>0.63</v>
      </c>
      <c r="D17" s="263">
        <v>0.68</v>
      </c>
      <c r="E17" s="263">
        <v>0.71</v>
      </c>
      <c r="F17" s="264">
        <v>0.74</v>
      </c>
      <c r="G17" s="265">
        <v>0.78</v>
      </c>
      <c r="H17" s="263">
        <v>6.2009999999999996</v>
      </c>
      <c r="I17" s="263">
        <v>6.9</v>
      </c>
      <c r="J17" s="263">
        <v>7.36</v>
      </c>
      <c r="K17" s="263">
        <v>9.6300000000000008</v>
      </c>
      <c r="L17" s="265">
        <v>8.3010000000000002</v>
      </c>
      <c r="M17" s="265">
        <f t="shared" si="1"/>
        <v>8.716050000000001</v>
      </c>
      <c r="N17" s="263">
        <v>117</v>
      </c>
      <c r="O17" s="263">
        <v>117</v>
      </c>
      <c r="P17" s="263">
        <v>117</v>
      </c>
      <c r="Q17" s="263">
        <v>117</v>
      </c>
      <c r="R17" s="265">
        <v>117</v>
      </c>
      <c r="S17" s="265">
        <v>125</v>
      </c>
      <c r="T17" s="265">
        <v>6</v>
      </c>
      <c r="U17" s="268">
        <v>10</v>
      </c>
      <c r="V17" s="265">
        <v>8</v>
      </c>
      <c r="W17" s="268">
        <v>8</v>
      </c>
      <c r="X17" s="225">
        <v>3</v>
      </c>
      <c r="Y17" s="226">
        <v>3</v>
      </c>
      <c r="Z17" s="225">
        <v>0</v>
      </c>
      <c r="AA17" s="226">
        <v>0</v>
      </c>
    </row>
    <row r="18" spans="1:27" ht="61.5" customHeight="1" x14ac:dyDescent="0.3">
      <c r="A18" s="225" t="s">
        <v>302</v>
      </c>
      <c r="B18" s="263">
        <v>29.44</v>
      </c>
      <c r="C18" s="263">
        <v>29.78</v>
      </c>
      <c r="D18" s="263">
        <v>31.178999999999998</v>
      </c>
      <c r="E18" s="263">
        <v>36.707000000000001</v>
      </c>
      <c r="F18" s="264">
        <v>39.601999999999997</v>
      </c>
      <c r="G18" s="265">
        <v>41.36</v>
      </c>
      <c r="H18" s="263">
        <v>29.3</v>
      </c>
      <c r="I18" s="263">
        <v>31.026</v>
      </c>
      <c r="J18" s="263">
        <v>31.89</v>
      </c>
      <c r="K18" s="263">
        <v>33.26</v>
      </c>
      <c r="L18" s="265">
        <v>33.125</v>
      </c>
      <c r="M18" s="265">
        <f t="shared" si="1"/>
        <v>34.78125</v>
      </c>
      <c r="N18" s="263">
        <v>231</v>
      </c>
      <c r="O18" s="263">
        <v>250</v>
      </c>
      <c r="P18" s="263">
        <v>250</v>
      </c>
      <c r="Q18" s="263">
        <v>250</v>
      </c>
      <c r="R18" s="265">
        <v>250</v>
      </c>
      <c r="S18" s="265">
        <v>257</v>
      </c>
      <c r="T18" s="265">
        <v>29</v>
      </c>
      <c r="U18" s="268">
        <v>12</v>
      </c>
      <c r="V18" s="265">
        <v>11</v>
      </c>
      <c r="W18" s="268">
        <v>12</v>
      </c>
      <c r="X18" s="225">
        <v>7</v>
      </c>
      <c r="Y18" s="226">
        <v>7</v>
      </c>
      <c r="Z18" s="225">
        <v>1</v>
      </c>
      <c r="AA18" s="226">
        <v>1</v>
      </c>
    </row>
    <row r="19" spans="1:27" ht="51.75" customHeight="1" x14ac:dyDescent="0.3">
      <c r="A19" s="225" t="s">
        <v>303</v>
      </c>
      <c r="B19" s="263">
        <v>47.311</v>
      </c>
      <c r="C19" s="263">
        <v>47.963000000000001</v>
      </c>
      <c r="D19" s="263">
        <v>51.036000000000001</v>
      </c>
      <c r="E19" s="263">
        <v>53.66</v>
      </c>
      <c r="F19" s="264">
        <v>56.101999999999997</v>
      </c>
      <c r="G19" s="265">
        <v>59.243000000000002</v>
      </c>
      <c r="H19" s="263">
        <v>33.4</v>
      </c>
      <c r="I19" s="263">
        <v>34.232999999999997</v>
      </c>
      <c r="J19" s="263">
        <v>34.658000000000001</v>
      </c>
      <c r="K19" s="263">
        <v>39.063000000000002</v>
      </c>
      <c r="L19" s="265">
        <v>35.65</v>
      </c>
      <c r="M19" s="265">
        <f t="shared" si="1"/>
        <v>37.432499999999997</v>
      </c>
      <c r="N19" s="263">
        <v>257</v>
      </c>
      <c r="O19" s="263">
        <v>257</v>
      </c>
      <c r="P19" s="263">
        <v>267</v>
      </c>
      <c r="Q19" s="263">
        <v>267</v>
      </c>
      <c r="R19" s="265">
        <v>267</v>
      </c>
      <c r="S19" s="265">
        <v>269</v>
      </c>
      <c r="T19" s="265">
        <v>17</v>
      </c>
      <c r="U19" s="268">
        <v>14</v>
      </c>
      <c r="V19" s="265">
        <v>12</v>
      </c>
      <c r="W19" s="268">
        <v>12</v>
      </c>
      <c r="X19" s="225">
        <v>3</v>
      </c>
      <c r="Y19" s="226">
        <v>3</v>
      </c>
      <c r="Z19" s="225">
        <v>0</v>
      </c>
      <c r="AA19" s="226">
        <v>0</v>
      </c>
    </row>
    <row r="20" spans="1:27" ht="51.75" customHeight="1" x14ac:dyDescent="0.3">
      <c r="A20" s="225" t="s">
        <v>304</v>
      </c>
      <c r="B20" s="263">
        <v>0.36</v>
      </c>
      <c r="C20" s="263">
        <v>0.39</v>
      </c>
      <c r="D20" s="263">
        <v>0.43</v>
      </c>
      <c r="E20" s="263">
        <v>0.48</v>
      </c>
      <c r="F20" s="264">
        <v>0.51</v>
      </c>
      <c r="G20" s="265">
        <v>0.54</v>
      </c>
      <c r="H20" s="263">
        <v>31.5</v>
      </c>
      <c r="I20" s="263">
        <v>32.15</v>
      </c>
      <c r="J20" s="263">
        <v>32.89</v>
      </c>
      <c r="K20" s="263">
        <v>35.610999999999997</v>
      </c>
      <c r="L20" s="265">
        <v>33.11</v>
      </c>
      <c r="M20" s="265">
        <f t="shared" si="1"/>
        <v>34.765500000000003</v>
      </c>
      <c r="N20" s="263">
        <v>240</v>
      </c>
      <c r="O20" s="263">
        <v>230</v>
      </c>
      <c r="P20" s="263">
        <v>240</v>
      </c>
      <c r="Q20" s="263">
        <v>240</v>
      </c>
      <c r="R20" s="265">
        <v>240</v>
      </c>
      <c r="S20" s="265">
        <v>252</v>
      </c>
      <c r="T20" s="265">
        <v>5</v>
      </c>
      <c r="U20" s="268">
        <v>3</v>
      </c>
      <c r="V20" s="265">
        <v>11</v>
      </c>
      <c r="W20" s="268">
        <v>11</v>
      </c>
      <c r="X20" s="225">
        <v>0</v>
      </c>
      <c r="Y20" s="226">
        <v>0</v>
      </c>
      <c r="Z20" s="225">
        <v>0</v>
      </c>
      <c r="AA20" s="226">
        <v>0</v>
      </c>
    </row>
    <row r="21" spans="1:27" ht="78.75" customHeight="1" x14ac:dyDescent="0.3">
      <c r="A21" s="225" t="s">
        <v>305</v>
      </c>
      <c r="B21" s="263">
        <v>28.652999999999999</v>
      </c>
      <c r="C21" s="263">
        <v>28.652999999999999</v>
      </c>
      <c r="D21" s="263">
        <v>30.89</v>
      </c>
      <c r="E21" s="263">
        <v>35.441000000000003</v>
      </c>
      <c r="F21" s="264">
        <v>37.277999999999999</v>
      </c>
      <c r="G21" s="265">
        <v>38.229999999999997</v>
      </c>
      <c r="H21" s="263">
        <v>7.2</v>
      </c>
      <c r="I21" s="263">
        <v>7.9</v>
      </c>
      <c r="J21" s="263">
        <v>8.3000000000000007</v>
      </c>
      <c r="K21" s="263">
        <v>9.1999999999999993</v>
      </c>
      <c r="L21" s="265">
        <v>9.1999999999999993</v>
      </c>
      <c r="M21" s="265">
        <f t="shared" si="1"/>
        <v>9.66</v>
      </c>
      <c r="N21" s="263">
        <v>236</v>
      </c>
      <c r="O21" s="263">
        <v>236</v>
      </c>
      <c r="P21" s="263">
        <v>236</v>
      </c>
      <c r="Q21" s="263">
        <v>236</v>
      </c>
      <c r="R21" s="265">
        <v>236</v>
      </c>
      <c r="S21" s="265">
        <v>245</v>
      </c>
      <c r="T21" s="265">
        <v>44</v>
      </c>
      <c r="U21" s="268">
        <v>49</v>
      </c>
      <c r="V21" s="265">
        <v>10</v>
      </c>
      <c r="W21" s="268">
        <v>11</v>
      </c>
      <c r="X21" s="225">
        <v>9</v>
      </c>
      <c r="Y21" s="226">
        <v>9</v>
      </c>
      <c r="Z21" s="225">
        <v>1</v>
      </c>
      <c r="AA21" s="226">
        <v>1</v>
      </c>
    </row>
    <row r="22" spans="1:27" ht="63.75" customHeight="1" x14ac:dyDescent="0.3">
      <c r="A22" s="225" t="s">
        <v>306</v>
      </c>
      <c r="B22" s="263">
        <v>0.28000000000000003</v>
      </c>
      <c r="C22" s="263">
        <v>0.3</v>
      </c>
      <c r="D22" s="263">
        <v>0.34</v>
      </c>
      <c r="E22" s="263">
        <v>0.37</v>
      </c>
      <c r="F22" s="264">
        <v>0.39</v>
      </c>
      <c r="G22" s="265">
        <v>0.41</v>
      </c>
      <c r="H22" s="263">
        <v>2.9</v>
      </c>
      <c r="I22" s="263">
        <v>3.0110000000000001</v>
      </c>
      <c r="J22" s="263">
        <v>3.8</v>
      </c>
      <c r="K22" s="263">
        <v>4.2</v>
      </c>
      <c r="L22" s="265">
        <v>4.5999999999999996</v>
      </c>
      <c r="M22" s="265">
        <v>4.8319999999999999</v>
      </c>
      <c r="N22" s="263">
        <v>48</v>
      </c>
      <c r="O22" s="263">
        <v>48</v>
      </c>
      <c r="P22" s="263">
        <v>48</v>
      </c>
      <c r="Q22" s="263">
        <v>48</v>
      </c>
      <c r="R22" s="265">
        <v>48</v>
      </c>
      <c r="S22" s="265">
        <v>49</v>
      </c>
      <c r="T22" s="265">
        <v>32</v>
      </c>
      <c r="U22" s="268">
        <v>1</v>
      </c>
      <c r="V22" s="265">
        <v>3</v>
      </c>
      <c r="W22" s="268">
        <v>6</v>
      </c>
      <c r="X22" s="225">
        <v>0</v>
      </c>
      <c r="Y22" s="226">
        <v>0</v>
      </c>
      <c r="Z22" s="225">
        <v>0</v>
      </c>
      <c r="AA22" s="226">
        <v>0</v>
      </c>
    </row>
    <row r="23" spans="1:27" ht="39" x14ac:dyDescent="0.2">
      <c r="A23" s="214" t="s">
        <v>223</v>
      </c>
      <c r="B23" s="266">
        <f>B8+B9+B10+B11+B12+B13+B14+B15+B16+B17+B18+B19+B20+B22+B21</f>
        <v>1487.4509999999998</v>
      </c>
      <c r="C23" s="47">
        <f t="shared" ref="C23:G23" si="2">C8+C9+C10+C11+C12+C13+C14+C15+C16+C17+C18+C19+C20+C22+C21</f>
        <v>1492.8500000000004</v>
      </c>
      <c r="D23" s="47">
        <f t="shared" si="2"/>
        <v>1768.7580000000005</v>
      </c>
      <c r="E23" s="47">
        <f t="shared" si="2"/>
        <v>1874.2790000000002</v>
      </c>
      <c r="F23" s="47">
        <f t="shared" si="2"/>
        <v>1994.2740000000006</v>
      </c>
      <c r="G23" s="47">
        <f t="shared" si="2"/>
        <v>2077.4449999999997</v>
      </c>
      <c r="H23" s="266">
        <f t="shared" ref="H23:AA23" si="3">H8+H9+H10+H11+H12+H13+H14+H15+H16+H17+H18+H19+H20+H22</f>
        <v>1435.9199999999998</v>
      </c>
      <c r="I23" s="47">
        <f t="shared" si="3"/>
        <v>1527.6000000000001</v>
      </c>
      <c r="J23" s="47">
        <f t="shared" si="3"/>
        <v>1734.6</v>
      </c>
      <c r="K23" s="47">
        <f t="shared" si="3"/>
        <v>1873.3680000000002</v>
      </c>
      <c r="L23" s="47">
        <f t="shared" si="3"/>
        <v>1967.0360000000001</v>
      </c>
      <c r="M23" s="47">
        <f t="shared" si="3"/>
        <v>2026.0003999999999</v>
      </c>
      <c r="N23" s="266">
        <f t="shared" si="3"/>
        <v>7714</v>
      </c>
      <c r="O23" s="47">
        <f t="shared" si="3"/>
        <v>7706</v>
      </c>
      <c r="P23" s="47">
        <f t="shared" si="3"/>
        <v>7833</v>
      </c>
      <c r="Q23" s="47">
        <f t="shared" si="3"/>
        <v>7927</v>
      </c>
      <c r="R23" s="47">
        <f t="shared" si="3"/>
        <v>8038</v>
      </c>
      <c r="S23" s="47">
        <f t="shared" si="3"/>
        <v>8096</v>
      </c>
      <c r="T23" s="342">
        <f t="shared" si="3"/>
        <v>284</v>
      </c>
      <c r="U23" s="342">
        <f t="shared" si="3"/>
        <v>196</v>
      </c>
      <c r="V23" s="342">
        <f t="shared" si="3"/>
        <v>471</v>
      </c>
      <c r="W23" s="342">
        <f t="shared" si="3"/>
        <v>487</v>
      </c>
      <c r="X23" s="342">
        <f t="shared" si="3"/>
        <v>66</v>
      </c>
      <c r="Y23" s="342">
        <f t="shared" si="3"/>
        <v>67</v>
      </c>
      <c r="Z23" s="342">
        <f t="shared" si="3"/>
        <v>15</v>
      </c>
      <c r="AA23" s="342">
        <f t="shared" si="3"/>
        <v>16</v>
      </c>
    </row>
    <row r="24" spans="1:27" ht="19.5" x14ac:dyDescent="0.3">
      <c r="A24" s="347" t="s">
        <v>344</v>
      </c>
      <c r="B24" s="282"/>
      <c r="C24" s="213"/>
      <c r="D24" s="213"/>
      <c r="E24" s="213"/>
      <c r="F24" s="213"/>
      <c r="G24" s="213"/>
      <c r="H24" s="212"/>
      <c r="I24" s="213" t="s">
        <v>269</v>
      </c>
      <c r="J24" s="213" t="s">
        <v>269</v>
      </c>
      <c r="K24" s="213" t="s">
        <v>269</v>
      </c>
      <c r="L24" s="213" t="s">
        <v>269</v>
      </c>
      <c r="M24" s="213" t="s">
        <v>269</v>
      </c>
      <c r="N24" s="212" t="s">
        <v>269</v>
      </c>
      <c r="O24" s="213" t="s">
        <v>269</v>
      </c>
      <c r="P24" s="213" t="s">
        <v>269</v>
      </c>
      <c r="Q24" s="213" t="s">
        <v>269</v>
      </c>
      <c r="R24" s="213" t="s">
        <v>269</v>
      </c>
      <c r="S24" s="213" t="s">
        <v>269</v>
      </c>
      <c r="T24" s="348"/>
      <c r="U24" s="348"/>
      <c r="V24" s="283"/>
      <c r="W24" s="283"/>
      <c r="X24" s="283"/>
      <c r="Y24" s="283"/>
      <c r="Z24" s="283"/>
      <c r="AA24" s="283"/>
    </row>
    <row r="25" spans="1:27" ht="18.75" customHeight="1" x14ac:dyDescent="0.2">
      <c r="A25" s="211"/>
      <c r="B25" s="212"/>
      <c r="C25" s="213" t="s">
        <v>269</v>
      </c>
      <c r="D25" s="398" t="s">
        <v>328</v>
      </c>
      <c r="E25" s="399"/>
      <c r="F25" s="399"/>
      <c r="G25" s="399"/>
      <c r="H25" s="399"/>
      <c r="I25" s="399"/>
      <c r="J25" s="399"/>
      <c r="K25" s="399"/>
      <c r="L25" s="399"/>
      <c r="M25" s="399"/>
      <c r="N25" s="399"/>
      <c r="O25" s="399"/>
      <c r="P25" s="399"/>
      <c r="Q25" s="399"/>
      <c r="R25" s="399"/>
      <c r="S25" s="399"/>
    </row>
    <row r="26" spans="1:27" ht="18.75" x14ac:dyDescent="0.3">
      <c r="A26" s="49" t="s">
        <v>335</v>
      </c>
      <c r="B26" s="49"/>
      <c r="C26" s="49"/>
      <c r="D26" s="49" t="s">
        <v>269</v>
      </c>
      <c r="E26" s="49" t="s">
        <v>269</v>
      </c>
      <c r="F26" s="49" t="s">
        <v>269</v>
      </c>
      <c r="G26" s="49" t="s">
        <v>269</v>
      </c>
      <c r="H26" t="s">
        <v>269</v>
      </c>
      <c r="I26" t="s">
        <v>269</v>
      </c>
      <c r="J26" t="s">
        <v>269</v>
      </c>
      <c r="K26" t="s">
        <v>269</v>
      </c>
      <c r="L26" t="s">
        <v>269</v>
      </c>
      <c r="M26" s="341" t="s">
        <v>269</v>
      </c>
      <c r="N26" t="s">
        <v>269</v>
      </c>
      <c r="O26" t="s">
        <v>269</v>
      </c>
      <c r="P26" t="s">
        <v>269</v>
      </c>
      <c r="Q26" t="s">
        <v>269</v>
      </c>
      <c r="R26" t="s">
        <v>269</v>
      </c>
      <c r="S26" t="s">
        <v>269</v>
      </c>
    </row>
    <row r="27" spans="1:27" ht="36.6" customHeight="1" x14ac:dyDescent="0.2"/>
    <row r="34" spans="24:25" ht="18.75" x14ac:dyDescent="0.2">
      <c r="X34" s="472"/>
      <c r="Y34" s="473"/>
    </row>
  </sheetData>
  <mergeCells count="33">
    <mergeCell ref="X34:Y34"/>
    <mergeCell ref="A2:AA2"/>
    <mergeCell ref="B4:G5"/>
    <mergeCell ref="T4:U5"/>
    <mergeCell ref="V5:W5"/>
    <mergeCell ref="Z6:Z7"/>
    <mergeCell ref="AA6:AA7"/>
    <mergeCell ref="N4:S5"/>
    <mergeCell ref="Q6:S6"/>
    <mergeCell ref="U6:U7"/>
    <mergeCell ref="T6:T7"/>
    <mergeCell ref="Y6:Y7"/>
    <mergeCell ref="X5:Y5"/>
    <mergeCell ref="V4:AA4"/>
    <mergeCell ref="V6:V7"/>
    <mergeCell ref="D25:S25"/>
    <mergeCell ref="A4:A7"/>
    <mergeCell ref="B6:B7"/>
    <mergeCell ref="O6:O7"/>
    <mergeCell ref="P6:P7"/>
    <mergeCell ref="W6:W7"/>
    <mergeCell ref="C6:C7"/>
    <mergeCell ref="X6:X7"/>
    <mergeCell ref="Z5:AA5"/>
    <mergeCell ref="E1:G1"/>
    <mergeCell ref="E6:G6"/>
    <mergeCell ref="D6:D7"/>
    <mergeCell ref="N6:N7"/>
    <mergeCell ref="H6:H7"/>
    <mergeCell ref="I6:I7"/>
    <mergeCell ref="J6:J7"/>
    <mergeCell ref="K6:M6"/>
    <mergeCell ref="H4:M5"/>
  </mergeCells>
  <phoneticPr fontId="15" type="noConversion"/>
  <printOptions horizontalCentered="1"/>
  <pageMargins left="0" right="0" top="0.39370078740157483" bottom="0.19685039370078741" header="0" footer="0"/>
  <pageSetup paperSize="9" scale="44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 enableFormatConditionsCalculation="0">
    <tabColor indexed="50"/>
  </sheetPr>
  <dimension ref="A1:P57"/>
  <sheetViews>
    <sheetView view="pageBreakPreview" topLeftCell="A25" zoomScale="75" zoomScaleNormal="75" workbookViewId="0">
      <selection activeCell="E7" sqref="E7:F7"/>
    </sheetView>
  </sheetViews>
  <sheetFormatPr defaultRowHeight="12.75" x14ac:dyDescent="0.2"/>
  <cols>
    <col min="1" max="1" width="5.5703125" customWidth="1"/>
    <col min="2" max="2" width="46.28515625" customWidth="1"/>
    <col min="3" max="3" width="22.7109375" customWidth="1"/>
    <col min="4" max="4" width="14.5703125" customWidth="1"/>
    <col min="5" max="5" width="19.28515625" customWidth="1"/>
    <col min="6" max="6" width="21.140625" customWidth="1"/>
    <col min="7" max="7" width="19.140625" customWidth="1"/>
    <col min="8" max="8" width="20.28515625" customWidth="1"/>
    <col min="9" max="12" width="16.85546875" customWidth="1"/>
    <col min="13" max="13" width="16.7109375" customWidth="1"/>
    <col min="14" max="14" width="23" customWidth="1"/>
  </cols>
  <sheetData>
    <row r="1" spans="1:16" ht="26.25" customHeight="1" x14ac:dyDescent="0.2">
      <c r="M1" s="508" t="s">
        <v>199</v>
      </c>
      <c r="N1" s="508"/>
      <c r="O1" s="134"/>
      <c r="P1" s="134"/>
    </row>
    <row r="3" spans="1:16" ht="72" customHeight="1" x14ac:dyDescent="0.2">
      <c r="A3" s="509" t="s">
        <v>342</v>
      </c>
      <c r="B3" s="509"/>
      <c r="C3" s="509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</row>
    <row r="4" spans="1:16" ht="29.25" customHeight="1" x14ac:dyDescent="0.2">
      <c r="A4" s="185"/>
      <c r="B4" s="185"/>
      <c r="C4" s="185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</row>
    <row r="5" spans="1:16" ht="63" customHeight="1" x14ac:dyDescent="0.2">
      <c r="A5" s="499" t="s">
        <v>129</v>
      </c>
      <c r="B5" s="499" t="s">
        <v>188</v>
      </c>
      <c r="C5" s="499" t="s">
        <v>145</v>
      </c>
      <c r="D5" s="499" t="s">
        <v>146</v>
      </c>
      <c r="E5" s="499" t="s">
        <v>194</v>
      </c>
      <c r="F5" s="499"/>
      <c r="G5" s="499" t="s">
        <v>147</v>
      </c>
      <c r="H5" s="499" t="s">
        <v>148</v>
      </c>
      <c r="I5" s="499" t="s">
        <v>186</v>
      </c>
      <c r="J5" s="499"/>
      <c r="K5" s="499"/>
      <c r="L5" s="499"/>
      <c r="M5" s="500" t="s">
        <v>195</v>
      </c>
      <c r="N5" s="500" t="s">
        <v>187</v>
      </c>
    </row>
    <row r="6" spans="1:16" ht="46.5" customHeight="1" thickBot="1" x14ac:dyDescent="0.25">
      <c r="A6" s="500"/>
      <c r="B6" s="500"/>
      <c r="C6" s="500"/>
      <c r="D6" s="500"/>
      <c r="E6" s="500"/>
      <c r="F6" s="500"/>
      <c r="G6" s="500"/>
      <c r="H6" s="500"/>
      <c r="I6" s="227" t="s">
        <v>190</v>
      </c>
      <c r="J6" s="227" t="s">
        <v>191</v>
      </c>
      <c r="K6" s="227" t="s">
        <v>192</v>
      </c>
      <c r="L6" s="227" t="s">
        <v>189</v>
      </c>
      <c r="M6" s="511"/>
      <c r="N6" s="511"/>
    </row>
    <row r="7" spans="1:16" ht="33" customHeight="1" x14ac:dyDescent="0.3">
      <c r="A7" s="501">
        <v>1</v>
      </c>
      <c r="B7" s="480" t="s">
        <v>302</v>
      </c>
      <c r="C7" s="480" t="s">
        <v>307</v>
      </c>
      <c r="D7" s="504" t="s">
        <v>308</v>
      </c>
      <c r="E7" s="420" t="s">
        <v>264</v>
      </c>
      <c r="F7" s="421"/>
      <c r="G7" s="269">
        <v>17</v>
      </c>
      <c r="H7" s="269">
        <f>H8+H9+H10+H11</f>
        <v>56.320000000000007</v>
      </c>
      <c r="I7" s="269"/>
      <c r="J7" s="269">
        <v>0</v>
      </c>
      <c r="K7" s="269">
        <v>0</v>
      </c>
      <c r="L7" s="269">
        <v>0</v>
      </c>
      <c r="M7" s="269">
        <f>M8+M9+M10+M11</f>
        <v>2.3120000000000003</v>
      </c>
      <c r="N7" s="270">
        <v>23</v>
      </c>
    </row>
    <row r="8" spans="1:16" ht="18" customHeight="1" x14ac:dyDescent="0.3">
      <c r="A8" s="502"/>
      <c r="B8" s="481"/>
      <c r="C8" s="481"/>
      <c r="D8" s="505"/>
      <c r="E8" s="414">
        <v>2014</v>
      </c>
      <c r="F8" s="414">
        <v>2013</v>
      </c>
      <c r="G8" s="263">
        <v>20</v>
      </c>
      <c r="H8" s="263">
        <v>13.26</v>
      </c>
      <c r="I8" s="263" t="s">
        <v>322</v>
      </c>
      <c r="J8" s="263">
        <v>0</v>
      </c>
      <c r="K8" s="263">
        <v>0</v>
      </c>
      <c r="L8" s="263">
        <v>0</v>
      </c>
      <c r="M8" s="228">
        <v>0.24</v>
      </c>
      <c r="N8" s="228">
        <v>16</v>
      </c>
    </row>
    <row r="9" spans="1:16" ht="18" customHeight="1" x14ac:dyDescent="0.3">
      <c r="A9" s="502"/>
      <c r="B9" s="481"/>
      <c r="C9" s="481"/>
      <c r="D9" s="505"/>
      <c r="E9" s="414">
        <v>2015</v>
      </c>
      <c r="F9" s="414">
        <v>2014</v>
      </c>
      <c r="G9" s="263">
        <v>0</v>
      </c>
      <c r="H9" s="263">
        <v>13.66</v>
      </c>
      <c r="I9" s="263" t="s">
        <v>323</v>
      </c>
      <c r="J9" s="263">
        <v>0</v>
      </c>
      <c r="K9" s="263">
        <v>0</v>
      </c>
      <c r="L9" s="263">
        <v>0</v>
      </c>
      <c r="M9" s="228">
        <v>0.38</v>
      </c>
      <c r="N9" s="228">
        <v>7</v>
      </c>
    </row>
    <row r="10" spans="1:16" ht="18" customHeight="1" x14ac:dyDescent="0.3">
      <c r="A10" s="502"/>
      <c r="B10" s="481"/>
      <c r="C10" s="481"/>
      <c r="D10" s="505"/>
      <c r="E10" s="414">
        <v>2016</v>
      </c>
      <c r="F10" s="414">
        <v>2015</v>
      </c>
      <c r="G10" s="263">
        <v>0</v>
      </c>
      <c r="H10" s="263">
        <v>14.1</v>
      </c>
      <c r="I10" s="263" t="s">
        <v>324</v>
      </c>
      <c r="J10" s="263">
        <v>0</v>
      </c>
      <c r="K10" s="263">
        <v>0</v>
      </c>
      <c r="L10" s="263">
        <v>0</v>
      </c>
      <c r="M10" s="228">
        <v>0.78900000000000003</v>
      </c>
      <c r="N10" s="228">
        <v>0</v>
      </c>
    </row>
    <row r="11" spans="1:16" ht="16.5" customHeight="1" thickBot="1" x14ac:dyDescent="0.35">
      <c r="A11" s="503"/>
      <c r="B11" s="482"/>
      <c r="C11" s="482"/>
      <c r="D11" s="506"/>
      <c r="E11" s="489">
        <v>2017</v>
      </c>
      <c r="F11" s="489">
        <v>2016</v>
      </c>
      <c r="G11" s="271">
        <v>0</v>
      </c>
      <c r="H11" s="271">
        <v>15.3</v>
      </c>
      <c r="I11" s="271" t="s">
        <v>324</v>
      </c>
      <c r="J11" s="271">
        <v>0</v>
      </c>
      <c r="K11" s="271">
        <v>0</v>
      </c>
      <c r="L11" s="271">
        <v>0</v>
      </c>
      <c r="M11" s="271">
        <v>0.90300000000000002</v>
      </c>
      <c r="N11" s="272">
        <v>0</v>
      </c>
    </row>
    <row r="12" spans="1:16" ht="16.5" customHeight="1" x14ac:dyDescent="0.3">
      <c r="A12" s="490">
        <v>2</v>
      </c>
      <c r="B12" s="480" t="s">
        <v>309</v>
      </c>
      <c r="C12" s="480" t="s">
        <v>310</v>
      </c>
      <c r="D12" s="480" t="s">
        <v>311</v>
      </c>
      <c r="E12" s="420" t="s">
        <v>264</v>
      </c>
      <c r="F12" s="421"/>
      <c r="G12" s="269">
        <f>G13+G14+G15+G16</f>
        <v>50</v>
      </c>
      <c r="H12" s="273">
        <f>H13+H14+H15+H16</f>
        <v>37.689</v>
      </c>
      <c r="I12" s="269"/>
      <c r="J12" s="269">
        <v>0</v>
      </c>
      <c r="K12" s="269">
        <v>0</v>
      </c>
      <c r="L12" s="269">
        <v>0</v>
      </c>
      <c r="M12" s="269"/>
      <c r="N12" s="270">
        <v>12</v>
      </c>
    </row>
    <row r="13" spans="1:16" ht="16.5" customHeight="1" x14ac:dyDescent="0.3">
      <c r="A13" s="491"/>
      <c r="B13" s="493"/>
      <c r="C13" s="493"/>
      <c r="D13" s="493"/>
      <c r="E13" s="414">
        <v>2014</v>
      </c>
      <c r="F13" s="414">
        <v>2013</v>
      </c>
      <c r="G13" s="263">
        <v>10</v>
      </c>
      <c r="H13" s="228">
        <v>0.92400000000000004</v>
      </c>
      <c r="I13" s="263" t="s">
        <v>325</v>
      </c>
      <c r="J13" s="263">
        <v>0</v>
      </c>
      <c r="K13" s="263">
        <v>0</v>
      </c>
      <c r="L13" s="263">
        <v>0</v>
      </c>
      <c r="M13" s="228">
        <v>0.121</v>
      </c>
      <c r="N13" s="274">
        <v>12</v>
      </c>
    </row>
    <row r="14" spans="1:16" ht="16.5" customHeight="1" x14ac:dyDescent="0.3">
      <c r="A14" s="491"/>
      <c r="B14" s="493"/>
      <c r="C14" s="493"/>
      <c r="D14" s="493"/>
      <c r="E14" s="414">
        <v>2015</v>
      </c>
      <c r="F14" s="414">
        <v>2014</v>
      </c>
      <c r="G14" s="263">
        <v>20</v>
      </c>
      <c r="H14" s="275">
        <v>1.238</v>
      </c>
      <c r="I14" s="263" t="s">
        <v>326</v>
      </c>
      <c r="J14" s="263">
        <v>0</v>
      </c>
      <c r="K14" s="263">
        <v>0</v>
      </c>
      <c r="L14" s="263">
        <v>0</v>
      </c>
      <c r="M14" s="228">
        <v>0.26800000000000002</v>
      </c>
      <c r="N14" s="274">
        <v>0</v>
      </c>
    </row>
    <row r="15" spans="1:16" ht="16.5" customHeight="1" x14ac:dyDescent="0.3">
      <c r="A15" s="491"/>
      <c r="B15" s="493"/>
      <c r="C15" s="493"/>
      <c r="D15" s="493"/>
      <c r="E15" s="414">
        <v>2016</v>
      </c>
      <c r="F15" s="414">
        <v>2015</v>
      </c>
      <c r="G15" s="263">
        <v>20</v>
      </c>
      <c r="H15" s="275">
        <v>16.34</v>
      </c>
      <c r="I15" s="263" t="s">
        <v>327</v>
      </c>
      <c r="J15" s="263">
        <v>0</v>
      </c>
      <c r="K15" s="263">
        <v>0</v>
      </c>
      <c r="L15" s="263">
        <v>0</v>
      </c>
      <c r="M15" s="228">
        <v>0.45600000000000002</v>
      </c>
      <c r="N15" s="274">
        <v>0</v>
      </c>
    </row>
    <row r="16" spans="1:16" ht="16.5" customHeight="1" thickBot="1" x14ac:dyDescent="0.35">
      <c r="A16" s="492"/>
      <c r="B16" s="494"/>
      <c r="C16" s="494"/>
      <c r="D16" s="494"/>
      <c r="E16" s="489">
        <v>2017</v>
      </c>
      <c r="F16" s="489">
        <v>2016</v>
      </c>
      <c r="G16" s="276">
        <v>0</v>
      </c>
      <c r="H16" s="276">
        <v>19.187000000000001</v>
      </c>
      <c r="I16" s="276" t="s">
        <v>327</v>
      </c>
      <c r="J16" s="276">
        <v>0</v>
      </c>
      <c r="K16" s="276">
        <v>0</v>
      </c>
      <c r="L16" s="276">
        <v>0</v>
      </c>
      <c r="M16" s="228">
        <f>M12+M13+M14+M15</f>
        <v>0.84499999999999997</v>
      </c>
      <c r="N16" s="277">
        <v>0</v>
      </c>
    </row>
    <row r="17" spans="1:14" ht="16.5" customHeight="1" x14ac:dyDescent="0.3">
      <c r="A17" s="497">
        <v>3</v>
      </c>
      <c r="B17" s="495" t="s">
        <v>309</v>
      </c>
      <c r="C17" s="480" t="s">
        <v>312</v>
      </c>
      <c r="D17" s="480" t="s">
        <v>313</v>
      </c>
      <c r="E17" s="420" t="s">
        <v>264</v>
      </c>
      <c r="F17" s="421"/>
      <c r="G17" s="269">
        <f>G18+G19+G20+G21</f>
        <v>3.15</v>
      </c>
      <c r="H17" s="269">
        <f>H18+H19+H20+H21</f>
        <v>33.299999999999997</v>
      </c>
      <c r="I17" s="269">
        <f>I18+I19+I20+I21</f>
        <v>85700</v>
      </c>
      <c r="J17" s="269">
        <v>0</v>
      </c>
      <c r="K17" s="269">
        <v>0</v>
      </c>
      <c r="L17" s="269">
        <v>0</v>
      </c>
      <c r="M17" s="269">
        <f>M18+M19+M20+M21</f>
        <v>8.6999999999999993</v>
      </c>
      <c r="N17" s="270">
        <f>N18+N19+N20+N21</f>
        <v>23</v>
      </c>
    </row>
    <row r="18" spans="1:14" ht="16.5" customHeight="1" x14ac:dyDescent="0.3">
      <c r="A18" s="497"/>
      <c r="B18" s="496"/>
      <c r="C18" s="481"/>
      <c r="D18" s="481"/>
      <c r="E18" s="414">
        <v>2014</v>
      </c>
      <c r="F18" s="414">
        <v>2013</v>
      </c>
      <c r="G18" s="263">
        <v>0.9</v>
      </c>
      <c r="H18" s="263">
        <v>8</v>
      </c>
      <c r="I18" s="263">
        <v>20650</v>
      </c>
      <c r="J18" s="263">
        <v>0</v>
      </c>
      <c r="K18" s="263">
        <v>0</v>
      </c>
      <c r="L18" s="263">
        <v>0</v>
      </c>
      <c r="M18" s="263">
        <v>1.6</v>
      </c>
      <c r="N18" s="274">
        <v>5</v>
      </c>
    </row>
    <row r="19" spans="1:14" ht="16.5" customHeight="1" x14ac:dyDescent="0.3">
      <c r="A19" s="497"/>
      <c r="B19" s="496"/>
      <c r="C19" s="481"/>
      <c r="D19" s="481"/>
      <c r="E19" s="414">
        <v>2015</v>
      </c>
      <c r="F19" s="414">
        <v>2014</v>
      </c>
      <c r="G19" s="263">
        <v>2.25</v>
      </c>
      <c r="H19" s="263">
        <v>8</v>
      </c>
      <c r="I19" s="263">
        <v>20650</v>
      </c>
      <c r="J19" s="263">
        <v>0</v>
      </c>
      <c r="K19" s="263">
        <v>0</v>
      </c>
      <c r="L19" s="263">
        <v>0</v>
      </c>
      <c r="M19" s="263">
        <v>1.8</v>
      </c>
      <c r="N19" s="274">
        <v>8</v>
      </c>
    </row>
    <row r="20" spans="1:14" ht="16.5" customHeight="1" x14ac:dyDescent="0.3">
      <c r="A20" s="497"/>
      <c r="B20" s="496"/>
      <c r="C20" s="481"/>
      <c r="D20" s="481"/>
      <c r="E20" s="414">
        <v>2016</v>
      </c>
      <c r="F20" s="414">
        <v>2015</v>
      </c>
      <c r="G20" s="263">
        <v>0</v>
      </c>
      <c r="H20" s="263">
        <v>8.5</v>
      </c>
      <c r="I20" s="263">
        <v>21700</v>
      </c>
      <c r="J20" s="263">
        <v>0</v>
      </c>
      <c r="K20" s="263">
        <v>0</v>
      </c>
      <c r="L20" s="263">
        <v>0</v>
      </c>
      <c r="M20" s="263">
        <v>2.6</v>
      </c>
      <c r="N20" s="274">
        <v>10</v>
      </c>
    </row>
    <row r="21" spans="1:14" ht="16.5" customHeight="1" thickBot="1" x14ac:dyDescent="0.35">
      <c r="A21" s="497"/>
      <c r="B21" s="496"/>
      <c r="C21" s="481"/>
      <c r="D21" s="481"/>
      <c r="E21" s="488">
        <v>2017</v>
      </c>
      <c r="F21" s="488">
        <v>2016</v>
      </c>
      <c r="G21" s="271">
        <v>0</v>
      </c>
      <c r="H21" s="271">
        <v>8.8000000000000007</v>
      </c>
      <c r="I21" s="271">
        <v>22700</v>
      </c>
      <c r="J21" s="271">
        <v>0</v>
      </c>
      <c r="K21" s="271">
        <v>0</v>
      </c>
      <c r="L21" s="271">
        <v>0</v>
      </c>
      <c r="M21" s="271">
        <v>2.7</v>
      </c>
      <c r="N21" s="272">
        <v>0</v>
      </c>
    </row>
    <row r="22" spans="1:14" ht="16.5" customHeight="1" x14ac:dyDescent="0.3">
      <c r="A22" s="490">
        <v>4</v>
      </c>
      <c r="B22" s="480" t="s">
        <v>309</v>
      </c>
      <c r="C22" s="480" t="s">
        <v>314</v>
      </c>
      <c r="D22" s="480" t="s">
        <v>315</v>
      </c>
      <c r="E22" s="420" t="s">
        <v>264</v>
      </c>
      <c r="F22" s="421"/>
      <c r="G22" s="269">
        <v>7</v>
      </c>
      <c r="H22" s="269">
        <f>H23+H24+H25+H26</f>
        <v>75.7</v>
      </c>
      <c r="I22" s="269">
        <f>I23+I24+I25+I26</f>
        <v>246400</v>
      </c>
      <c r="J22" s="269">
        <v>0</v>
      </c>
      <c r="K22" s="269">
        <v>0</v>
      </c>
      <c r="L22" s="269">
        <v>0</v>
      </c>
      <c r="M22" s="269">
        <f>M23+M24+M25+M26</f>
        <v>9.4</v>
      </c>
      <c r="N22" s="270">
        <f>N23+N24+N25+N26</f>
        <v>8</v>
      </c>
    </row>
    <row r="23" spans="1:14" ht="16.5" customHeight="1" x14ac:dyDescent="0.3">
      <c r="A23" s="491"/>
      <c r="B23" s="481"/>
      <c r="C23" s="481"/>
      <c r="D23" s="481"/>
      <c r="E23" s="414">
        <v>2014</v>
      </c>
      <c r="F23" s="414">
        <v>2013</v>
      </c>
      <c r="G23" s="263">
        <v>0</v>
      </c>
      <c r="H23" s="263">
        <v>18.2</v>
      </c>
      <c r="I23" s="263">
        <v>60600</v>
      </c>
      <c r="J23" s="263">
        <v>0</v>
      </c>
      <c r="K23" s="263">
        <v>0</v>
      </c>
      <c r="L23" s="263">
        <v>0</v>
      </c>
      <c r="M23" s="263">
        <v>1.6</v>
      </c>
      <c r="N23" s="274">
        <v>6</v>
      </c>
    </row>
    <row r="24" spans="1:14" ht="16.5" customHeight="1" x14ac:dyDescent="0.3">
      <c r="A24" s="491"/>
      <c r="B24" s="481"/>
      <c r="C24" s="481"/>
      <c r="D24" s="481"/>
      <c r="E24" s="414">
        <v>2015</v>
      </c>
      <c r="F24" s="414">
        <v>2014</v>
      </c>
      <c r="G24" s="263">
        <v>7</v>
      </c>
      <c r="H24" s="263">
        <v>18.5</v>
      </c>
      <c r="I24" s="263">
        <v>60600</v>
      </c>
      <c r="J24" s="263">
        <v>0</v>
      </c>
      <c r="K24" s="263">
        <v>0</v>
      </c>
      <c r="L24" s="263">
        <v>0</v>
      </c>
      <c r="M24" s="263">
        <v>1.6</v>
      </c>
      <c r="N24" s="274">
        <v>0</v>
      </c>
    </row>
    <row r="25" spans="1:14" ht="16.5" customHeight="1" x14ac:dyDescent="0.3">
      <c r="A25" s="491"/>
      <c r="B25" s="481"/>
      <c r="C25" s="481"/>
      <c r="D25" s="481"/>
      <c r="E25" s="414">
        <v>2016</v>
      </c>
      <c r="F25" s="414">
        <v>2015</v>
      </c>
      <c r="G25" s="263">
        <v>0</v>
      </c>
      <c r="H25" s="263">
        <v>19.3</v>
      </c>
      <c r="I25" s="263">
        <v>62600</v>
      </c>
      <c r="J25" s="263">
        <v>0</v>
      </c>
      <c r="K25" s="263">
        <v>0</v>
      </c>
      <c r="L25" s="263">
        <v>0</v>
      </c>
      <c r="M25" s="263">
        <v>2.6</v>
      </c>
      <c r="N25" s="274">
        <v>0</v>
      </c>
    </row>
    <row r="26" spans="1:14" ht="16.5" customHeight="1" thickBot="1" x14ac:dyDescent="0.35">
      <c r="A26" s="492"/>
      <c r="B26" s="482"/>
      <c r="C26" s="482"/>
      <c r="D26" s="482"/>
      <c r="E26" s="489">
        <v>2017</v>
      </c>
      <c r="F26" s="489">
        <v>2016</v>
      </c>
      <c r="G26" s="271">
        <v>0</v>
      </c>
      <c r="H26" s="271">
        <v>19.7</v>
      </c>
      <c r="I26" s="271">
        <v>62600</v>
      </c>
      <c r="J26" s="271">
        <v>0</v>
      </c>
      <c r="K26" s="271">
        <v>0</v>
      </c>
      <c r="L26" s="271">
        <v>0</v>
      </c>
      <c r="M26" s="271">
        <v>3.6</v>
      </c>
      <c r="N26" s="272">
        <v>2</v>
      </c>
    </row>
    <row r="27" spans="1:14" ht="16.5" customHeight="1" x14ac:dyDescent="0.3">
      <c r="A27" s="478"/>
      <c r="B27" s="481" t="s">
        <v>309</v>
      </c>
      <c r="C27" s="481" t="s">
        <v>314</v>
      </c>
      <c r="D27" s="481" t="s">
        <v>316</v>
      </c>
      <c r="E27" s="485" t="s">
        <v>264</v>
      </c>
      <c r="F27" s="486"/>
      <c r="G27" s="269">
        <f>G28+G29+G30+G31</f>
        <v>10</v>
      </c>
      <c r="H27" s="269">
        <f>H28+H29+H30+H31</f>
        <v>4.702</v>
      </c>
      <c r="I27" s="269">
        <f>I28+I29+I30+I31</f>
        <v>1665</v>
      </c>
      <c r="J27" s="269">
        <v>0</v>
      </c>
      <c r="K27" s="269">
        <v>0</v>
      </c>
      <c r="L27" s="269">
        <v>0</v>
      </c>
      <c r="M27" s="269">
        <f>M28+M29+M30+M31</f>
        <v>0.70000000000000007</v>
      </c>
      <c r="N27" s="270">
        <f>N28+N29+N30+N31</f>
        <v>2</v>
      </c>
    </row>
    <row r="28" spans="1:14" ht="16.5" customHeight="1" x14ac:dyDescent="0.3">
      <c r="A28" s="478"/>
      <c r="B28" s="481"/>
      <c r="C28" s="481"/>
      <c r="D28" s="481"/>
      <c r="E28" s="414">
        <v>2014</v>
      </c>
      <c r="F28" s="414">
        <v>2013</v>
      </c>
      <c r="G28" s="263">
        <v>5</v>
      </c>
      <c r="H28" s="263">
        <v>1.1000000000000001</v>
      </c>
      <c r="I28" s="263">
        <v>350</v>
      </c>
      <c r="J28" s="263">
        <v>0</v>
      </c>
      <c r="K28" s="263">
        <v>0</v>
      </c>
      <c r="L28" s="263">
        <v>0</v>
      </c>
      <c r="M28" s="263">
        <v>0.12</v>
      </c>
      <c r="N28" s="274">
        <v>2</v>
      </c>
    </row>
    <row r="29" spans="1:14" ht="16.5" customHeight="1" x14ac:dyDescent="0.3">
      <c r="A29" s="478"/>
      <c r="B29" s="481"/>
      <c r="C29" s="481"/>
      <c r="D29" s="481"/>
      <c r="E29" s="414">
        <v>2015</v>
      </c>
      <c r="F29" s="414">
        <v>2014</v>
      </c>
      <c r="G29" s="263">
        <v>5</v>
      </c>
      <c r="H29" s="263">
        <v>1.1020000000000001</v>
      </c>
      <c r="I29" s="263">
        <v>400</v>
      </c>
      <c r="J29" s="263">
        <v>0</v>
      </c>
      <c r="K29" s="263">
        <v>0</v>
      </c>
      <c r="L29" s="263">
        <v>0</v>
      </c>
      <c r="M29" s="263">
        <v>0.15</v>
      </c>
      <c r="N29" s="274">
        <v>0</v>
      </c>
    </row>
    <row r="30" spans="1:14" ht="16.5" customHeight="1" x14ac:dyDescent="0.3">
      <c r="A30" s="478"/>
      <c r="B30" s="481"/>
      <c r="C30" s="481"/>
      <c r="D30" s="481"/>
      <c r="E30" s="414">
        <v>2016</v>
      </c>
      <c r="F30" s="414">
        <v>2015</v>
      </c>
      <c r="G30" s="263">
        <v>0</v>
      </c>
      <c r="H30" s="263">
        <v>1.2</v>
      </c>
      <c r="I30" s="263">
        <v>425</v>
      </c>
      <c r="J30" s="263">
        <v>0</v>
      </c>
      <c r="K30" s="263">
        <v>0</v>
      </c>
      <c r="L30" s="263">
        <v>0</v>
      </c>
      <c r="M30" s="263">
        <v>0.2</v>
      </c>
      <c r="N30" s="274">
        <v>0</v>
      </c>
    </row>
    <row r="31" spans="1:14" ht="16.5" customHeight="1" thickBot="1" x14ac:dyDescent="0.35">
      <c r="A31" s="479"/>
      <c r="B31" s="482"/>
      <c r="C31" s="481"/>
      <c r="D31" s="481"/>
      <c r="E31" s="414">
        <v>2017</v>
      </c>
      <c r="F31" s="414">
        <v>2016</v>
      </c>
      <c r="G31" s="276">
        <v>0</v>
      </c>
      <c r="H31" s="276">
        <v>1.3</v>
      </c>
      <c r="I31" s="276">
        <v>490</v>
      </c>
      <c r="J31" s="276">
        <v>0</v>
      </c>
      <c r="K31" s="276">
        <v>0</v>
      </c>
      <c r="L31" s="276">
        <v>0</v>
      </c>
      <c r="M31" s="276">
        <v>0.23</v>
      </c>
      <c r="N31" s="277">
        <v>0</v>
      </c>
    </row>
    <row r="32" spans="1:14" ht="16.5" customHeight="1" x14ac:dyDescent="0.3">
      <c r="A32" s="498">
        <v>5</v>
      </c>
      <c r="B32" s="480" t="s">
        <v>309</v>
      </c>
      <c r="C32" s="480" t="s">
        <v>317</v>
      </c>
      <c r="D32" s="480" t="s">
        <v>315</v>
      </c>
      <c r="E32" s="485" t="s">
        <v>264</v>
      </c>
      <c r="F32" s="486"/>
      <c r="G32" s="269">
        <f>G33+G34+G35+G36</f>
        <v>4.3</v>
      </c>
      <c r="H32" s="269">
        <f>H33+H34+H35+H36</f>
        <v>62.399999999999991</v>
      </c>
      <c r="I32" s="269">
        <f>I33+I34+I35+I36</f>
        <v>25000</v>
      </c>
      <c r="J32" s="269">
        <f>J33+J34+J35+J36</f>
        <v>1958</v>
      </c>
      <c r="K32" s="269">
        <v>0</v>
      </c>
      <c r="L32" s="269">
        <v>0</v>
      </c>
      <c r="M32" s="269">
        <v>0</v>
      </c>
      <c r="N32" s="270">
        <v>0</v>
      </c>
    </row>
    <row r="33" spans="1:14" ht="16.5" customHeight="1" x14ac:dyDescent="0.3">
      <c r="A33" s="478"/>
      <c r="B33" s="481"/>
      <c r="C33" s="483"/>
      <c r="D33" s="481"/>
      <c r="E33" s="414">
        <v>2014</v>
      </c>
      <c r="F33" s="414">
        <v>2013</v>
      </c>
      <c r="G33" s="263">
        <v>2.4</v>
      </c>
      <c r="H33" s="263">
        <v>15.4</v>
      </c>
      <c r="I33" s="263">
        <v>6200</v>
      </c>
      <c r="J33" s="263">
        <v>488</v>
      </c>
      <c r="K33" s="263">
        <v>0</v>
      </c>
      <c r="L33" s="263">
        <v>0</v>
      </c>
      <c r="M33" s="263">
        <v>0</v>
      </c>
      <c r="N33" s="274">
        <v>0</v>
      </c>
    </row>
    <row r="34" spans="1:14" ht="16.5" customHeight="1" x14ac:dyDescent="0.3">
      <c r="A34" s="478"/>
      <c r="B34" s="481"/>
      <c r="C34" s="483"/>
      <c r="D34" s="481"/>
      <c r="E34" s="414">
        <v>2015</v>
      </c>
      <c r="F34" s="414">
        <v>2014</v>
      </c>
      <c r="G34" s="263">
        <v>1.9</v>
      </c>
      <c r="H34" s="263">
        <v>15.5</v>
      </c>
      <c r="I34" s="263">
        <v>6200</v>
      </c>
      <c r="J34" s="263">
        <v>490</v>
      </c>
      <c r="K34" s="263">
        <v>0</v>
      </c>
      <c r="L34" s="263">
        <v>0</v>
      </c>
      <c r="M34" s="263">
        <v>0</v>
      </c>
      <c r="N34" s="274">
        <v>0</v>
      </c>
    </row>
    <row r="35" spans="1:14" ht="16.5" customHeight="1" x14ac:dyDescent="0.3">
      <c r="A35" s="478"/>
      <c r="B35" s="481"/>
      <c r="C35" s="483"/>
      <c r="D35" s="481"/>
      <c r="E35" s="414">
        <v>2016</v>
      </c>
      <c r="F35" s="414">
        <v>2015</v>
      </c>
      <c r="G35" s="263">
        <v>0</v>
      </c>
      <c r="H35" s="263">
        <v>15.7</v>
      </c>
      <c r="I35" s="263">
        <v>6300</v>
      </c>
      <c r="J35" s="263">
        <v>490</v>
      </c>
      <c r="K35" s="263">
        <v>0</v>
      </c>
      <c r="L35" s="263">
        <v>0</v>
      </c>
      <c r="M35" s="263">
        <v>0</v>
      </c>
      <c r="N35" s="274">
        <v>0</v>
      </c>
    </row>
    <row r="36" spans="1:14" ht="16.5" customHeight="1" thickBot="1" x14ac:dyDescent="0.35">
      <c r="A36" s="479"/>
      <c r="B36" s="482"/>
      <c r="C36" s="484"/>
      <c r="D36" s="482"/>
      <c r="E36" s="414">
        <v>2017</v>
      </c>
      <c r="F36" s="414">
        <v>2016</v>
      </c>
      <c r="G36" s="271">
        <v>0</v>
      </c>
      <c r="H36" s="271">
        <v>15.8</v>
      </c>
      <c r="I36" s="271">
        <v>6300</v>
      </c>
      <c r="J36" s="271">
        <v>490</v>
      </c>
      <c r="K36" s="271">
        <v>0</v>
      </c>
      <c r="L36" s="271">
        <v>0</v>
      </c>
      <c r="M36" s="271">
        <v>0</v>
      </c>
      <c r="N36" s="272">
        <v>0</v>
      </c>
    </row>
    <row r="37" spans="1:14" ht="16.5" customHeight="1" x14ac:dyDescent="0.3">
      <c r="A37" s="498">
        <v>6</v>
      </c>
      <c r="B37" s="480" t="s">
        <v>309</v>
      </c>
      <c r="C37" s="480" t="s">
        <v>318</v>
      </c>
      <c r="D37" s="480" t="s">
        <v>319</v>
      </c>
      <c r="E37" s="485" t="s">
        <v>264</v>
      </c>
      <c r="F37" s="486"/>
      <c r="G37" s="269">
        <f>G38+G39+G40+G41</f>
        <v>0.38</v>
      </c>
      <c r="H37" s="269">
        <f>H38+H39+H40+H41</f>
        <v>241.64999999999998</v>
      </c>
      <c r="I37" s="269">
        <v>0</v>
      </c>
      <c r="J37" s="269">
        <v>0</v>
      </c>
      <c r="K37" s="269">
        <v>0</v>
      </c>
      <c r="L37" s="269">
        <v>0</v>
      </c>
      <c r="M37" s="269">
        <f>M38+M39+M40+M41</f>
        <v>8.8000000000000007</v>
      </c>
      <c r="N37" s="270">
        <f>N38+N39+N40+N41</f>
        <v>3</v>
      </c>
    </row>
    <row r="38" spans="1:14" ht="16.5" customHeight="1" x14ac:dyDescent="0.3">
      <c r="A38" s="478"/>
      <c r="B38" s="481"/>
      <c r="C38" s="483"/>
      <c r="D38" s="483"/>
      <c r="E38" s="414">
        <v>2014</v>
      </c>
      <c r="F38" s="414">
        <v>2013</v>
      </c>
      <c r="G38" s="263">
        <v>0.12</v>
      </c>
      <c r="H38" s="263">
        <v>57.3</v>
      </c>
      <c r="I38" s="263">
        <v>0</v>
      </c>
      <c r="J38" s="263">
        <v>0</v>
      </c>
      <c r="K38" s="263">
        <v>0</v>
      </c>
      <c r="L38" s="263">
        <v>0</v>
      </c>
      <c r="M38" s="263">
        <v>2.1</v>
      </c>
      <c r="N38" s="274">
        <v>0</v>
      </c>
    </row>
    <row r="39" spans="1:14" ht="16.5" customHeight="1" x14ac:dyDescent="0.3">
      <c r="A39" s="478"/>
      <c r="B39" s="481"/>
      <c r="C39" s="483"/>
      <c r="D39" s="483"/>
      <c r="E39" s="414">
        <v>2015</v>
      </c>
      <c r="F39" s="414">
        <v>2014</v>
      </c>
      <c r="G39" s="263">
        <v>0.26</v>
      </c>
      <c r="H39" s="263">
        <v>59.8</v>
      </c>
      <c r="I39" s="263">
        <v>0</v>
      </c>
      <c r="J39" s="263">
        <v>0</v>
      </c>
      <c r="K39" s="263">
        <v>0</v>
      </c>
      <c r="L39" s="263">
        <v>0</v>
      </c>
      <c r="M39" s="263">
        <v>2.2000000000000002</v>
      </c>
      <c r="N39" s="274">
        <v>1</v>
      </c>
    </row>
    <row r="40" spans="1:14" ht="16.5" customHeight="1" x14ac:dyDescent="0.3">
      <c r="A40" s="478"/>
      <c r="B40" s="481"/>
      <c r="C40" s="483"/>
      <c r="D40" s="483"/>
      <c r="E40" s="414">
        <v>2016</v>
      </c>
      <c r="F40" s="414">
        <v>2015</v>
      </c>
      <c r="G40" s="263">
        <v>0</v>
      </c>
      <c r="H40" s="263">
        <v>60.3</v>
      </c>
      <c r="I40" s="263">
        <v>0</v>
      </c>
      <c r="J40" s="263">
        <v>0</v>
      </c>
      <c r="K40" s="263">
        <v>0</v>
      </c>
      <c r="L40" s="263">
        <v>0</v>
      </c>
      <c r="M40" s="263">
        <v>2.2000000000000002</v>
      </c>
      <c r="N40" s="274">
        <v>2</v>
      </c>
    </row>
    <row r="41" spans="1:14" ht="16.5" customHeight="1" thickBot="1" x14ac:dyDescent="0.35">
      <c r="A41" s="479"/>
      <c r="B41" s="482"/>
      <c r="C41" s="484"/>
      <c r="D41" s="484"/>
      <c r="E41" s="414">
        <v>2017</v>
      </c>
      <c r="F41" s="414">
        <v>2016</v>
      </c>
      <c r="G41" s="271">
        <v>0</v>
      </c>
      <c r="H41" s="271">
        <v>64.25</v>
      </c>
      <c r="I41" s="271">
        <v>0</v>
      </c>
      <c r="J41" s="271">
        <v>0</v>
      </c>
      <c r="K41" s="271">
        <v>0</v>
      </c>
      <c r="L41" s="271">
        <v>0</v>
      </c>
      <c r="M41" s="271">
        <v>2.2999999999999998</v>
      </c>
      <c r="N41" s="272">
        <v>0</v>
      </c>
    </row>
    <row r="42" spans="1:14" ht="16.5" customHeight="1" x14ac:dyDescent="0.3">
      <c r="A42" s="477"/>
      <c r="B42" s="480" t="s">
        <v>309</v>
      </c>
      <c r="C42" s="480" t="s">
        <v>318</v>
      </c>
      <c r="D42" s="480" t="s">
        <v>320</v>
      </c>
      <c r="E42" s="485" t="s">
        <v>264</v>
      </c>
      <c r="F42" s="486"/>
      <c r="G42" s="269">
        <f>G43+G44+G45+G46</f>
        <v>3.38</v>
      </c>
      <c r="H42" s="269">
        <f>H43+H44+H45+H46</f>
        <v>3.6</v>
      </c>
      <c r="I42" s="269">
        <v>0</v>
      </c>
      <c r="J42" s="269">
        <v>0</v>
      </c>
      <c r="K42" s="269">
        <v>0</v>
      </c>
      <c r="L42" s="269">
        <v>0</v>
      </c>
      <c r="M42" s="269">
        <f>M43+M44+M45+M46</f>
        <v>0.55000000000000004</v>
      </c>
      <c r="N42" s="270">
        <f>N43+N44+N45+N46</f>
        <v>3</v>
      </c>
    </row>
    <row r="43" spans="1:14" ht="16.5" customHeight="1" x14ac:dyDescent="0.3">
      <c r="A43" s="478"/>
      <c r="B43" s="481"/>
      <c r="C43" s="483"/>
      <c r="D43" s="483"/>
      <c r="E43" s="414">
        <v>2014</v>
      </c>
      <c r="F43" s="414">
        <v>2013</v>
      </c>
      <c r="G43" s="263">
        <v>3.38</v>
      </c>
      <c r="H43" s="263">
        <v>0.7</v>
      </c>
      <c r="I43" s="263">
        <v>0</v>
      </c>
      <c r="J43" s="263">
        <v>0</v>
      </c>
      <c r="K43" s="263">
        <v>0</v>
      </c>
      <c r="L43" s="263">
        <v>0</v>
      </c>
      <c r="M43" s="263">
        <v>0.1</v>
      </c>
      <c r="N43" s="274">
        <v>2</v>
      </c>
    </row>
    <row r="44" spans="1:14" ht="16.5" customHeight="1" x14ac:dyDescent="0.3">
      <c r="A44" s="478"/>
      <c r="B44" s="481"/>
      <c r="C44" s="483"/>
      <c r="D44" s="483"/>
      <c r="E44" s="414">
        <v>2015</v>
      </c>
      <c r="F44" s="414">
        <v>2014</v>
      </c>
      <c r="G44" s="263">
        <v>0</v>
      </c>
      <c r="H44" s="263">
        <v>0.8</v>
      </c>
      <c r="I44" s="263">
        <v>0</v>
      </c>
      <c r="J44" s="263">
        <v>0</v>
      </c>
      <c r="K44" s="263">
        <v>0</v>
      </c>
      <c r="L44" s="263">
        <v>0</v>
      </c>
      <c r="M44" s="263">
        <v>0.1</v>
      </c>
      <c r="N44" s="274">
        <v>1</v>
      </c>
    </row>
    <row r="45" spans="1:14" ht="16.5" customHeight="1" x14ac:dyDescent="0.3">
      <c r="A45" s="478"/>
      <c r="B45" s="481"/>
      <c r="C45" s="483"/>
      <c r="D45" s="483"/>
      <c r="E45" s="414">
        <v>2016</v>
      </c>
      <c r="F45" s="414">
        <v>2015</v>
      </c>
      <c r="G45" s="263">
        <v>0</v>
      </c>
      <c r="H45" s="263">
        <v>1</v>
      </c>
      <c r="I45" s="263">
        <v>0</v>
      </c>
      <c r="J45" s="263">
        <v>0</v>
      </c>
      <c r="K45" s="263">
        <v>0</v>
      </c>
      <c r="L45" s="263">
        <v>0</v>
      </c>
      <c r="M45" s="263">
        <v>0.15</v>
      </c>
      <c r="N45" s="274">
        <v>0</v>
      </c>
    </row>
    <row r="46" spans="1:14" ht="16.5" customHeight="1" thickBot="1" x14ac:dyDescent="0.35">
      <c r="A46" s="479"/>
      <c r="B46" s="482"/>
      <c r="C46" s="484"/>
      <c r="D46" s="484"/>
      <c r="E46" s="414">
        <v>2017</v>
      </c>
      <c r="F46" s="414">
        <v>2016</v>
      </c>
      <c r="G46" s="271">
        <v>0</v>
      </c>
      <c r="H46" s="271">
        <v>1.1000000000000001</v>
      </c>
      <c r="I46" s="271">
        <v>0</v>
      </c>
      <c r="J46" s="271">
        <v>0</v>
      </c>
      <c r="K46" s="271">
        <v>0</v>
      </c>
      <c r="L46" s="271">
        <v>0</v>
      </c>
      <c r="M46" s="271">
        <v>0.2</v>
      </c>
      <c r="N46" s="272">
        <v>0</v>
      </c>
    </row>
    <row r="47" spans="1:14" ht="33" customHeight="1" x14ac:dyDescent="0.3">
      <c r="A47" s="507">
        <v>7</v>
      </c>
      <c r="B47" s="480" t="s">
        <v>309</v>
      </c>
      <c r="C47" s="480" t="s">
        <v>318</v>
      </c>
      <c r="D47" s="480" t="s">
        <v>321</v>
      </c>
      <c r="E47" s="485" t="s">
        <v>264</v>
      </c>
      <c r="F47" s="486"/>
      <c r="G47" s="269">
        <f>G48+G49+G50+G51</f>
        <v>0.4</v>
      </c>
      <c r="H47" s="269">
        <f>H48+H49+H50+H51</f>
        <v>3.5</v>
      </c>
      <c r="I47" s="269"/>
      <c r="J47" s="269">
        <v>0</v>
      </c>
      <c r="K47" s="269">
        <v>0</v>
      </c>
      <c r="L47" s="269">
        <v>0</v>
      </c>
      <c r="M47" s="269">
        <f>M48+M49+M50+M51</f>
        <v>0.67</v>
      </c>
      <c r="N47" s="270">
        <f>N48+N49+N50+N51</f>
        <v>2</v>
      </c>
    </row>
    <row r="48" spans="1:14" ht="18" customHeight="1" x14ac:dyDescent="0.3">
      <c r="A48" s="507"/>
      <c r="B48" s="481"/>
      <c r="C48" s="483"/>
      <c r="D48" s="481"/>
      <c r="E48" s="414">
        <v>2014</v>
      </c>
      <c r="F48" s="414">
        <v>2013</v>
      </c>
      <c r="G48" s="263">
        <v>0.4</v>
      </c>
      <c r="H48" s="263">
        <v>0.8</v>
      </c>
      <c r="I48" s="263"/>
      <c r="J48" s="263">
        <v>0</v>
      </c>
      <c r="K48" s="263">
        <v>0</v>
      </c>
      <c r="L48" s="263">
        <v>0</v>
      </c>
      <c r="M48" s="263">
        <v>0.1</v>
      </c>
      <c r="N48" s="274">
        <v>2</v>
      </c>
    </row>
    <row r="49" spans="1:14" ht="18" customHeight="1" x14ac:dyDescent="0.3">
      <c r="A49" s="507"/>
      <c r="B49" s="481"/>
      <c r="C49" s="483"/>
      <c r="D49" s="481"/>
      <c r="E49" s="414">
        <v>2015</v>
      </c>
      <c r="F49" s="414">
        <v>2014</v>
      </c>
      <c r="G49" s="263">
        <v>0</v>
      </c>
      <c r="H49" s="263">
        <v>0.85</v>
      </c>
      <c r="I49" s="263"/>
      <c r="J49" s="263">
        <v>0</v>
      </c>
      <c r="K49" s="263">
        <v>0</v>
      </c>
      <c r="L49" s="263">
        <v>0</v>
      </c>
      <c r="M49" s="263">
        <v>0.12</v>
      </c>
      <c r="N49" s="274">
        <v>0</v>
      </c>
    </row>
    <row r="50" spans="1:14" ht="18" customHeight="1" x14ac:dyDescent="0.3">
      <c r="A50" s="507"/>
      <c r="B50" s="481"/>
      <c r="C50" s="483"/>
      <c r="D50" s="481"/>
      <c r="E50" s="414">
        <v>2016</v>
      </c>
      <c r="F50" s="414">
        <v>2015</v>
      </c>
      <c r="G50" s="263">
        <v>0</v>
      </c>
      <c r="H50" s="263">
        <v>0.9</v>
      </c>
      <c r="I50" s="263"/>
      <c r="J50" s="263">
        <v>0</v>
      </c>
      <c r="K50" s="263">
        <v>0</v>
      </c>
      <c r="L50" s="263">
        <v>0</v>
      </c>
      <c r="M50" s="263">
        <v>0.2</v>
      </c>
      <c r="N50" s="274">
        <v>0</v>
      </c>
    </row>
    <row r="51" spans="1:14" ht="18" customHeight="1" thickBot="1" x14ac:dyDescent="0.35">
      <c r="A51" s="507"/>
      <c r="B51" s="481"/>
      <c r="C51" s="483"/>
      <c r="D51" s="481"/>
      <c r="E51" s="414">
        <v>2017</v>
      </c>
      <c r="F51" s="414">
        <v>2016</v>
      </c>
      <c r="G51" s="271">
        <v>0</v>
      </c>
      <c r="H51" s="271">
        <v>0.95</v>
      </c>
      <c r="I51" s="271"/>
      <c r="J51" s="271">
        <v>0</v>
      </c>
      <c r="K51" s="271">
        <v>0</v>
      </c>
      <c r="L51" s="271">
        <v>0</v>
      </c>
      <c r="M51" s="271">
        <v>0.25</v>
      </c>
      <c r="N51" s="272">
        <v>0</v>
      </c>
    </row>
    <row r="52" spans="1:14" ht="30" customHeight="1" x14ac:dyDescent="0.3">
      <c r="A52" s="487" t="s">
        <v>246</v>
      </c>
      <c r="B52" s="487"/>
      <c r="C52" s="487"/>
      <c r="D52" s="487"/>
      <c r="E52" s="487"/>
      <c r="F52" s="487"/>
      <c r="G52" s="278">
        <f>G7</f>
        <v>17</v>
      </c>
      <c r="H52" s="278">
        <f>H7</f>
        <v>56.320000000000007</v>
      </c>
      <c r="I52" s="279"/>
      <c r="J52" s="279"/>
      <c r="K52" s="279"/>
      <c r="L52" s="279"/>
      <c r="M52" s="278">
        <f>M7</f>
        <v>2.3120000000000003</v>
      </c>
      <c r="N52" s="278">
        <f>N7</f>
        <v>23</v>
      </c>
    </row>
    <row r="53" spans="1:14" ht="27.75" customHeight="1" x14ac:dyDescent="0.3">
      <c r="A53" s="487" t="s">
        <v>247</v>
      </c>
      <c r="B53" s="487"/>
      <c r="C53" s="487"/>
      <c r="D53" s="487"/>
      <c r="E53" s="487"/>
      <c r="F53" s="487"/>
      <c r="G53" s="263">
        <f>G47+G42+G37+G32+G27+G22+G17+G12+G7</f>
        <v>95.61</v>
      </c>
      <c r="H53" s="280">
        <f>H47+H42+H37+H32+H27+H22+H17+H12+H7</f>
        <v>518.86099999999999</v>
      </c>
      <c r="I53" s="281"/>
      <c r="J53" s="281"/>
      <c r="K53" s="281"/>
      <c r="L53" s="281"/>
      <c r="M53" s="263">
        <f>M47+M42+M37+M32+M27+M22+M17+M12+M7</f>
        <v>31.132000000000001</v>
      </c>
      <c r="N53" s="263">
        <f>N47+N42+N37+N32+N27+N22+N17+N12+N7</f>
        <v>76</v>
      </c>
    </row>
    <row r="55" spans="1:14" x14ac:dyDescent="0.2">
      <c r="C55" s="476" t="s">
        <v>328</v>
      </c>
      <c r="D55" s="476"/>
      <c r="E55" s="476"/>
      <c r="F55" s="476"/>
      <c r="G55" s="476"/>
      <c r="H55" s="476"/>
      <c r="I55" s="476"/>
      <c r="J55" s="476"/>
      <c r="K55" s="476"/>
      <c r="L55" s="476"/>
      <c r="M55" s="476"/>
    </row>
    <row r="56" spans="1:14" x14ac:dyDescent="0.2">
      <c r="C56" s="476"/>
      <c r="D56" s="476"/>
      <c r="E56" s="476"/>
      <c r="F56" s="476"/>
      <c r="G56" s="476"/>
      <c r="H56" s="476"/>
      <c r="I56" s="476"/>
      <c r="J56" s="476"/>
      <c r="K56" s="476"/>
      <c r="L56" s="476"/>
      <c r="M56" s="476"/>
    </row>
    <row r="57" spans="1:14" x14ac:dyDescent="0.2">
      <c r="B57" t="s">
        <v>335</v>
      </c>
    </row>
  </sheetData>
  <mergeCells count="96">
    <mergeCell ref="M1:N1"/>
    <mergeCell ref="A3:N3"/>
    <mergeCell ref="M5:M6"/>
    <mergeCell ref="A5:A6"/>
    <mergeCell ref="D5:D6"/>
    <mergeCell ref="H5:H6"/>
    <mergeCell ref="N5:N6"/>
    <mergeCell ref="G5:G6"/>
    <mergeCell ref="I5:L5"/>
    <mergeCell ref="B5:B6"/>
    <mergeCell ref="C5:C6"/>
    <mergeCell ref="A53:F53"/>
    <mergeCell ref="B7:B11"/>
    <mergeCell ref="E5:F6"/>
    <mergeCell ref="E47:F47"/>
    <mergeCell ref="E48:F48"/>
    <mergeCell ref="E7:F7"/>
    <mergeCell ref="E8:F8"/>
    <mergeCell ref="E9:F9"/>
    <mergeCell ref="A7:A11"/>
    <mergeCell ref="E11:F11"/>
    <mergeCell ref="C7:C11"/>
    <mergeCell ref="D7:D11"/>
    <mergeCell ref="A47:A51"/>
    <mergeCell ref="B47:B51"/>
    <mergeCell ref="E10:F10"/>
    <mergeCell ref="E37:F37"/>
    <mergeCell ref="E38:F38"/>
    <mergeCell ref="E39:F39"/>
    <mergeCell ref="E40:F40"/>
    <mergeCell ref="E41:F41"/>
    <mergeCell ref="A37:A41"/>
    <mergeCell ref="A32:A36"/>
    <mergeCell ref="B32:B36"/>
    <mergeCell ref="C32:C36"/>
    <mergeCell ref="D32:D36"/>
    <mergeCell ref="B37:B41"/>
    <mergeCell ref="C37:C41"/>
    <mergeCell ref="D37:D41"/>
    <mergeCell ref="E32:F32"/>
    <mergeCell ref="E33:F33"/>
    <mergeCell ref="E34:F34"/>
    <mergeCell ref="E35:F35"/>
    <mergeCell ref="E36:F36"/>
    <mergeCell ref="E22:F22"/>
    <mergeCell ref="E23:F23"/>
    <mergeCell ref="E24:F24"/>
    <mergeCell ref="E25:F25"/>
    <mergeCell ref="E26:F26"/>
    <mergeCell ref="A22:A26"/>
    <mergeCell ref="A12:A16"/>
    <mergeCell ref="B12:B16"/>
    <mergeCell ref="C12:C16"/>
    <mergeCell ref="D12:D16"/>
    <mergeCell ref="C17:C21"/>
    <mergeCell ref="D17:D21"/>
    <mergeCell ref="B17:B21"/>
    <mergeCell ref="A17:A21"/>
    <mergeCell ref="B22:B26"/>
    <mergeCell ref="C22:C26"/>
    <mergeCell ref="D22:D26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B27:B31"/>
    <mergeCell ref="A27:A31"/>
    <mergeCell ref="C27:C31"/>
    <mergeCell ref="D27:D31"/>
    <mergeCell ref="E27:F27"/>
    <mergeCell ref="E28:F28"/>
    <mergeCell ref="E29:F29"/>
    <mergeCell ref="E30:F30"/>
    <mergeCell ref="E31:F31"/>
    <mergeCell ref="C55:M56"/>
    <mergeCell ref="A42:A46"/>
    <mergeCell ref="B42:B46"/>
    <mergeCell ref="C42:C46"/>
    <mergeCell ref="D42:D46"/>
    <mergeCell ref="E42:F42"/>
    <mergeCell ref="E43:F43"/>
    <mergeCell ref="E44:F44"/>
    <mergeCell ref="E45:F45"/>
    <mergeCell ref="E46:F46"/>
    <mergeCell ref="E49:F49"/>
    <mergeCell ref="E50:F50"/>
    <mergeCell ref="E51:F51"/>
    <mergeCell ref="C47:C51"/>
    <mergeCell ref="D47:D51"/>
    <mergeCell ref="A52:F52"/>
  </mergeCells>
  <phoneticPr fontId="15" type="noConversion"/>
  <printOptions horizontalCentered="1"/>
  <pageMargins left="0.22047244094488191" right="0.19685039370078741" top="0.98425196850393704" bottom="0.98425196850393704" header="0.51181102362204722" footer="0.51181102362204722"/>
  <pageSetup paperSize="9" scale="5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Прогноз 2014 </vt:lpstr>
      <vt:lpstr>Приложение 2</vt:lpstr>
      <vt:lpstr>Прил 3 (расчет ИФО) (2)</vt:lpstr>
      <vt:lpstr>Прил 4 (показатели предприятий)</vt:lpstr>
      <vt:lpstr>Прил 5 Прогноз по поселениям</vt:lpstr>
      <vt:lpstr>Прил 6 Инвестпроекты</vt:lpstr>
      <vt:lpstr>'Прил 3 (расчет ИФО) (2)'!Заголовки_для_печати</vt:lpstr>
      <vt:lpstr>'Прил 5 Прогноз по поселениям'!Заголовки_для_печати</vt:lpstr>
      <vt:lpstr>'Приложение 2'!Заголовки_для_печати</vt:lpstr>
      <vt:lpstr>'Прогноз 2014 '!Заголовки_для_печати</vt:lpstr>
      <vt:lpstr>'Прил 3 (расчет ИФО) (2)'!Область_печати</vt:lpstr>
      <vt:lpstr>'Прил 4 (показатели предприятий)'!Область_печати</vt:lpstr>
      <vt:lpstr>'Прил 5 Прогноз по поселениям'!Область_печати</vt:lpstr>
      <vt:lpstr>'Прил 6 Инвестпроекты'!Область_печати</vt:lpstr>
      <vt:lpstr>'Приложение 2'!Область_печати</vt:lpstr>
      <vt:lpstr>'Прогноз 2014 '!Область_печати</vt:lpstr>
    </vt:vector>
  </TitlesOfParts>
  <Company>AoIR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2014-11-05T05:16:36Z</cp:lastPrinted>
  <dcterms:created xsi:type="dcterms:W3CDTF">2006-03-06T08:26:24Z</dcterms:created>
  <dcterms:modified xsi:type="dcterms:W3CDTF">2014-11-05T05:21:50Z</dcterms:modified>
</cp:coreProperties>
</file>